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5.xml" ContentType="application/vnd.openxmlformats-officedocument.drawing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600" yWindow="930" windowWidth="19440" windowHeight="10740" tabRatio="821" firstSheet="9" activeTab="23"/>
  </bookViews>
  <sheets>
    <sheet name="EA" sheetId="5" r:id="rId1"/>
    <sheet name="ESF" sheetId="1" r:id="rId2"/>
    <sheet name="ECSF" sheetId="2" r:id="rId3"/>
    <sheet name="PT_ESF_ECSF" sheetId="3" state="hidden" r:id="rId4"/>
    <sheet name="EAA" sheetId="8" r:id="rId5"/>
    <sheet name="EADP" sheetId="9" r:id="rId6"/>
    <sheet name="EVHP" sheetId="7" r:id="rId7"/>
    <sheet name="EFE" sheetId="10" r:id="rId8"/>
    <sheet name="PC" sheetId="26" r:id="rId9"/>
    <sheet name="NOTAS" sheetId="25" r:id="rId10"/>
    <sheet name="EAI" sheetId="12" r:id="rId11"/>
    <sheet name="CAdmon" sheetId="13" r:id="rId12"/>
    <sheet name="CTG" sheetId="14" r:id="rId13"/>
    <sheet name="COG" sheetId="15" r:id="rId14"/>
    <sheet name="CFG" sheetId="16" r:id="rId15"/>
    <sheet name="EN" sheetId="27" r:id="rId16"/>
    <sheet name="ID" sheetId="28" r:id="rId17"/>
    <sheet name="IPF" sheetId="29" r:id="rId18"/>
    <sheet name="CProg" sheetId="19" r:id="rId19"/>
    <sheet name="PyPI" sheetId="34" r:id="rId20"/>
    <sheet name="IR" sheetId="35" r:id="rId21"/>
    <sheet name="Rel Cta Banc" sheetId="30" r:id="rId22"/>
    <sheet name="Esq Bur" sheetId="32" r:id="rId23"/>
    <sheet name="RBM" sheetId="36" r:id="rId24"/>
    <sheet name="RBI" sheetId="37" r:id="rId25"/>
    <sheet name="AYSUB" sheetId="38" r:id="rId26"/>
    <sheet name="BC" sheetId="39" r:id="rId27"/>
  </sheets>
  <externalReferences>
    <externalReference r:id="rId28"/>
  </externalReferences>
  <definedNames>
    <definedName name="_xlnm.Print_Area" localSheetId="0">EA!$A$1:$L$65</definedName>
    <definedName name="_xlnm.Print_Area" localSheetId="4">EAA!$A$1:$I$44</definedName>
    <definedName name="_xlnm.Print_Area" localSheetId="5">EADP!$A$1:$J$51</definedName>
    <definedName name="_xlnm.Print_Area" localSheetId="2">ECSF!$A$1:$K$62</definedName>
    <definedName name="_xlnm.Print_Area" localSheetId="7">EFE!$A$1:$Q$57</definedName>
    <definedName name="_xlnm.Print_Area" localSheetId="15">EN!$B$1:$I$40</definedName>
    <definedName name="_xlnm.Print_Area" localSheetId="1">ESF!$A$1:$L$73</definedName>
    <definedName name="_xlnm.Print_Area" localSheetId="6">EVHP!$A$1:$I$46</definedName>
    <definedName name="_xlnm.Print_Area" localSheetId="16">ID!$A$1:$D$43</definedName>
    <definedName name="_xlnm.Print_Area" localSheetId="17">IPF!$A$1:$F$44</definedName>
    <definedName name="_xlnm.Print_Area" localSheetId="9">NOTAS!$A$2:$I$481</definedName>
    <definedName name="_xlnm.Print_Area" localSheetId="23">RBM!$A$1:$E$1869</definedName>
    <definedName name="OLE_LINK1" localSheetId="9">NOTAS!$B$84</definedName>
  </definedNames>
  <calcPr calcId="152511"/>
</workbook>
</file>

<file path=xl/calcChain.xml><?xml version="1.0" encoding="utf-8"?>
<calcChain xmlns="http://schemas.openxmlformats.org/spreadsheetml/2006/main">
  <c r="I25" i="38" l="1"/>
  <c r="Y82" i="35" l="1"/>
  <c r="X82" i="35"/>
  <c r="Y81" i="35"/>
  <c r="X81" i="35"/>
  <c r="Y80" i="35"/>
  <c r="X80" i="35"/>
  <c r="Y79" i="35"/>
  <c r="X79" i="35"/>
  <c r="Y78" i="35"/>
  <c r="X78" i="35"/>
  <c r="Y77" i="35"/>
  <c r="X77" i="35"/>
  <c r="Y76" i="35"/>
  <c r="X76" i="35"/>
  <c r="Y75" i="35"/>
  <c r="X75" i="35"/>
  <c r="Y74" i="35"/>
  <c r="X74" i="35"/>
  <c r="T74" i="35"/>
  <c r="S74" i="35"/>
  <c r="Y73" i="35"/>
  <c r="X73" i="35"/>
  <c r="T73" i="35"/>
  <c r="S73" i="35"/>
  <c r="Y72" i="35"/>
  <c r="X72" i="35"/>
  <c r="T72" i="35"/>
  <c r="S72" i="35"/>
  <c r="Y71" i="35"/>
  <c r="X71" i="35"/>
  <c r="T71" i="35"/>
  <c r="S71" i="35"/>
  <c r="Y70" i="35"/>
  <c r="X70" i="35"/>
  <c r="T70" i="35"/>
  <c r="S70" i="35"/>
  <c r="Y69" i="35"/>
  <c r="X69" i="35"/>
  <c r="T69" i="35"/>
  <c r="S69" i="35"/>
  <c r="Y68" i="35"/>
  <c r="X68" i="35"/>
  <c r="T68" i="35"/>
  <c r="Y67" i="35"/>
  <c r="X67" i="35"/>
  <c r="T67" i="35"/>
  <c r="Y66" i="35"/>
  <c r="X66" i="35"/>
  <c r="T66" i="35"/>
  <c r="S66" i="35"/>
  <c r="Y65" i="35"/>
  <c r="X65" i="35"/>
  <c r="T65" i="35"/>
  <c r="S65" i="35"/>
  <c r="Y64" i="35"/>
  <c r="X64" i="35"/>
  <c r="T64" i="35"/>
  <c r="S64" i="35"/>
  <c r="Y63" i="35"/>
  <c r="X63" i="35"/>
  <c r="T63" i="35"/>
  <c r="S63" i="35"/>
  <c r="Y62" i="35"/>
  <c r="X62" i="35"/>
  <c r="T62" i="35"/>
  <c r="S62" i="35"/>
  <c r="Y61" i="35"/>
  <c r="X61" i="35"/>
  <c r="T61" i="35"/>
  <c r="S61" i="35"/>
  <c r="Y60" i="35"/>
  <c r="X60" i="35"/>
  <c r="T60" i="35"/>
  <c r="S60" i="35"/>
  <c r="Y59" i="35"/>
  <c r="X59" i="35"/>
  <c r="T59" i="35"/>
  <c r="S59" i="35"/>
  <c r="Y58" i="35"/>
  <c r="X58" i="35"/>
  <c r="T58" i="35"/>
  <c r="S58" i="35"/>
  <c r="Y57" i="35"/>
  <c r="X57" i="35"/>
  <c r="T57" i="35"/>
  <c r="S57" i="35"/>
  <c r="Y56" i="35"/>
  <c r="X56" i="35"/>
  <c r="T56" i="35"/>
  <c r="S56" i="35"/>
  <c r="T55" i="35"/>
  <c r="S55" i="35"/>
  <c r="Y54" i="35"/>
  <c r="X54" i="35"/>
  <c r="T54" i="35"/>
  <c r="S54" i="35"/>
  <c r="Y53" i="35"/>
  <c r="X53" i="35"/>
  <c r="T53" i="35"/>
  <c r="S53" i="35"/>
  <c r="Y52" i="35"/>
  <c r="X52" i="35"/>
  <c r="T52" i="35"/>
  <c r="S52" i="35"/>
  <c r="Y51" i="35"/>
  <c r="X51" i="35"/>
  <c r="T51" i="35"/>
  <c r="S51" i="35"/>
  <c r="Y50" i="35"/>
  <c r="X50" i="35"/>
  <c r="T50" i="35"/>
  <c r="S50" i="35"/>
  <c r="Y49" i="35"/>
  <c r="X49" i="35"/>
  <c r="T49" i="35"/>
  <c r="S49" i="35"/>
  <c r="Y48" i="35"/>
  <c r="X48" i="35"/>
  <c r="T48" i="35"/>
  <c r="S48" i="35"/>
  <c r="Y47" i="35"/>
  <c r="X47" i="35"/>
  <c r="T47" i="35"/>
  <c r="S47" i="35"/>
  <c r="Y46" i="35"/>
  <c r="X46" i="35"/>
  <c r="T46" i="35"/>
  <c r="S46" i="35"/>
  <c r="Y45" i="35"/>
  <c r="X45" i="35"/>
  <c r="T45" i="35"/>
  <c r="S45" i="35"/>
  <c r="Y44" i="35"/>
  <c r="X44" i="35"/>
  <c r="T44" i="35"/>
  <c r="S44" i="35"/>
  <c r="Y43" i="35"/>
  <c r="X43" i="35"/>
  <c r="T43" i="35"/>
  <c r="S43" i="35"/>
  <c r="Y42" i="35"/>
  <c r="X42" i="35"/>
  <c r="T42" i="35"/>
  <c r="S42" i="35"/>
  <c r="Y41" i="35"/>
  <c r="X41" i="35"/>
  <c r="T41" i="35"/>
  <c r="S41" i="35"/>
  <c r="Y40" i="35"/>
  <c r="X40" i="35"/>
  <c r="T40" i="35"/>
  <c r="S40" i="35"/>
  <c r="Y39" i="35"/>
  <c r="X39" i="35"/>
  <c r="T39" i="35"/>
  <c r="S39" i="35"/>
  <c r="Y38" i="35"/>
  <c r="X38" i="35"/>
  <c r="T38" i="35"/>
  <c r="S38" i="35"/>
  <c r="Y37" i="35"/>
  <c r="X37" i="35"/>
  <c r="T37" i="35"/>
  <c r="S37" i="35"/>
  <c r="Y36" i="35"/>
  <c r="X36" i="35"/>
  <c r="T36" i="35"/>
  <c r="S36" i="35"/>
  <c r="Y35" i="35"/>
  <c r="X35" i="35"/>
  <c r="T35" i="35"/>
  <c r="S35" i="35"/>
  <c r="Y34" i="35"/>
  <c r="X34" i="35"/>
  <c r="T34" i="35"/>
  <c r="S34" i="35"/>
  <c r="Y33" i="35"/>
  <c r="X33" i="35"/>
  <c r="T33" i="35"/>
  <c r="S33" i="35"/>
  <c r="Y32" i="35"/>
  <c r="X32" i="35"/>
  <c r="T32" i="35"/>
  <c r="S32" i="35"/>
  <c r="Y31" i="35"/>
  <c r="X31" i="35"/>
  <c r="T31" i="35"/>
  <c r="S31" i="35"/>
  <c r="Y30" i="35"/>
  <c r="X30" i="35"/>
  <c r="T30" i="35"/>
  <c r="S30" i="35"/>
  <c r="Y29" i="35"/>
  <c r="X29" i="35"/>
  <c r="T29" i="35"/>
  <c r="S29" i="35"/>
  <c r="Y28" i="35"/>
  <c r="X28" i="35"/>
  <c r="T28" i="35"/>
  <c r="S28" i="35"/>
  <c r="Y27" i="35"/>
  <c r="X27" i="35"/>
  <c r="T27" i="35"/>
  <c r="S27" i="35"/>
  <c r="Y26" i="35"/>
  <c r="X26" i="35"/>
  <c r="T26" i="35"/>
  <c r="S26" i="35"/>
  <c r="Y25" i="35"/>
  <c r="X25" i="35"/>
  <c r="T25" i="35"/>
  <c r="S25" i="35"/>
  <c r="Y24" i="35"/>
  <c r="X24" i="35"/>
  <c r="T24" i="35"/>
  <c r="S24" i="35"/>
  <c r="Y23" i="35"/>
  <c r="X23" i="35"/>
  <c r="T23" i="35"/>
  <c r="S23" i="35"/>
  <c r="Y22" i="35"/>
  <c r="X22" i="35"/>
  <c r="T22" i="35"/>
  <c r="S22" i="35"/>
  <c r="Y21" i="35"/>
  <c r="X21" i="35"/>
  <c r="T21" i="35"/>
  <c r="S21" i="35"/>
  <c r="Y20" i="35"/>
  <c r="X20" i="35"/>
  <c r="T20" i="35"/>
  <c r="S20" i="35"/>
  <c r="Y19" i="35"/>
  <c r="X19" i="35"/>
  <c r="T19" i="35"/>
  <c r="S19" i="35"/>
  <c r="Y18" i="35"/>
  <c r="X18" i="35"/>
  <c r="T18" i="35"/>
  <c r="S18" i="35"/>
  <c r="Y17" i="35"/>
  <c r="X17" i="35"/>
  <c r="T17" i="35"/>
  <c r="S17" i="35"/>
  <c r="Y16" i="35"/>
  <c r="X16" i="35"/>
  <c r="T16" i="35"/>
  <c r="S16" i="35"/>
  <c r="Y15" i="35"/>
  <c r="X15" i="35"/>
  <c r="T15" i="35"/>
  <c r="S15" i="35"/>
  <c r="Y14" i="35"/>
  <c r="X14" i="35"/>
  <c r="T14" i="35"/>
  <c r="S14" i="35"/>
  <c r="Y13" i="35"/>
  <c r="X13" i="35"/>
  <c r="T13" i="35"/>
  <c r="S13" i="35"/>
  <c r="Y12" i="35"/>
  <c r="X12" i="35"/>
  <c r="T12" i="35"/>
  <c r="S12" i="35"/>
  <c r="Y11" i="35"/>
  <c r="X11" i="35"/>
  <c r="T11" i="35"/>
  <c r="S11" i="35"/>
  <c r="Y10" i="35"/>
  <c r="X10" i="35"/>
  <c r="T10" i="35"/>
  <c r="S10" i="35"/>
  <c r="Q18" i="34"/>
  <c r="P18" i="34"/>
  <c r="O18" i="34"/>
  <c r="Q17" i="34"/>
  <c r="P17" i="34"/>
  <c r="O17" i="34"/>
  <c r="Q16" i="34"/>
  <c r="P16" i="34"/>
  <c r="O16" i="34"/>
  <c r="Q15" i="34"/>
  <c r="O15" i="34"/>
  <c r="N15" i="34"/>
  <c r="M15" i="34"/>
  <c r="M10" i="34" s="1"/>
  <c r="L15" i="34"/>
  <c r="P15" i="34" s="1"/>
  <c r="K15" i="34"/>
  <c r="K10" i="34" s="1"/>
  <c r="Q14" i="34"/>
  <c r="P14" i="34"/>
  <c r="O14" i="34"/>
  <c r="N13" i="34"/>
  <c r="M13" i="34"/>
  <c r="L13" i="34"/>
  <c r="P12" i="34"/>
  <c r="P11" i="34"/>
  <c r="L10" i="34"/>
  <c r="P13" i="34" l="1"/>
  <c r="N10" i="34"/>
  <c r="P10" i="34"/>
  <c r="F13" i="13" l="1"/>
  <c r="K13" i="13" s="1"/>
  <c r="G52" i="12" l="1"/>
  <c r="G48" i="12"/>
  <c r="G46" i="12"/>
  <c r="G42" i="12"/>
  <c r="G41" i="12"/>
  <c r="C311" i="25" l="1"/>
  <c r="D311" i="25"/>
  <c r="C176" i="25"/>
  <c r="D176" i="25"/>
  <c r="F26" i="16" l="1"/>
  <c r="K26" i="16" s="1"/>
  <c r="E17" i="15"/>
  <c r="F14" i="14"/>
  <c r="K14" i="14" s="1"/>
  <c r="F13" i="14"/>
  <c r="K13" i="14" s="1"/>
  <c r="F12" i="14"/>
  <c r="K12" i="14" s="1"/>
  <c r="F11" i="14"/>
  <c r="K11" i="14" s="1"/>
  <c r="J57" i="12" l="1"/>
  <c r="J56" i="12"/>
  <c r="I55" i="12"/>
  <c r="I54" i="12" s="1"/>
  <c r="H55" i="12"/>
  <c r="H54" i="12" s="1"/>
  <c r="G57" i="12"/>
  <c r="G56" i="12"/>
  <c r="J52" i="12"/>
  <c r="J51" i="12" s="1"/>
  <c r="J50" i="12" s="1"/>
  <c r="I51" i="12"/>
  <c r="I50" i="12" s="1"/>
  <c r="H51" i="12"/>
  <c r="H50" i="12"/>
  <c r="G51" i="12"/>
  <c r="G50" i="12" s="1"/>
  <c r="F51" i="12"/>
  <c r="F50" i="12" s="1"/>
  <c r="E51" i="12"/>
  <c r="E50" i="12" s="1"/>
  <c r="J48" i="12"/>
  <c r="J47" i="12" s="1"/>
  <c r="J46" i="12"/>
  <c r="J45" i="12" s="1"/>
  <c r="G47" i="12"/>
  <c r="F47" i="12"/>
  <c r="G45" i="12"/>
  <c r="F45" i="12"/>
  <c r="I47" i="12"/>
  <c r="H47" i="12"/>
  <c r="I45" i="12"/>
  <c r="H45" i="12"/>
  <c r="H44" i="12" s="1"/>
  <c r="J37" i="12"/>
  <c r="J42" i="12"/>
  <c r="J41" i="12"/>
  <c r="J40" i="12"/>
  <c r="J39" i="12"/>
  <c r="I38" i="12"/>
  <c r="I35" i="12" s="1"/>
  <c r="G40" i="12"/>
  <c r="G39" i="12"/>
  <c r="G37" i="12"/>
  <c r="G36" i="12" s="1"/>
  <c r="H36" i="12"/>
  <c r="I36" i="12"/>
  <c r="F38" i="12"/>
  <c r="F35" i="12" s="1"/>
  <c r="H38" i="12"/>
  <c r="H35" i="12" s="1"/>
  <c r="F55" i="12"/>
  <c r="F54" i="12" s="1"/>
  <c r="G38" i="12" l="1"/>
  <c r="I44" i="12"/>
  <c r="F44" i="12"/>
  <c r="J35" i="12"/>
  <c r="J38" i="12"/>
  <c r="J55" i="12"/>
  <c r="J54" i="12" s="1"/>
  <c r="G55" i="12"/>
  <c r="G54" i="12" s="1"/>
  <c r="J44" i="12"/>
  <c r="G44" i="12"/>
  <c r="J36" i="12"/>
  <c r="G35" i="12"/>
  <c r="D37" i="15" l="1"/>
  <c r="F41" i="15"/>
  <c r="D42" i="15"/>
  <c r="E42" i="15"/>
  <c r="D44" i="15"/>
  <c r="E44" i="15"/>
  <c r="C134" i="25" l="1"/>
  <c r="C135" i="25" s="1"/>
  <c r="D134" i="25"/>
  <c r="D135" i="25" s="1"/>
  <c r="D16" i="2" l="1"/>
  <c r="E16" i="2" s="1"/>
  <c r="D17" i="2"/>
  <c r="E17" i="2" s="1"/>
  <c r="D18" i="2"/>
  <c r="E18" i="2"/>
  <c r="U84" i="35" l="1"/>
  <c r="V84" i="35"/>
  <c r="W84" i="35"/>
  <c r="Y84" i="35" l="1"/>
  <c r="X84" i="35"/>
  <c r="S15" i="34"/>
  <c r="N19" i="34"/>
  <c r="M19" i="34"/>
  <c r="L19" i="34"/>
  <c r="K19" i="34"/>
  <c r="J13" i="34"/>
  <c r="I13" i="34"/>
  <c r="J12" i="34"/>
  <c r="I12" i="34"/>
  <c r="I10" i="34" s="1"/>
  <c r="J11" i="34"/>
  <c r="I11" i="34"/>
  <c r="O13" i="34" l="1"/>
  <c r="Q13" i="34"/>
  <c r="J10" i="34"/>
  <c r="Q10" i="34" s="1"/>
  <c r="O11" i="34"/>
  <c r="O10" i="34" s="1"/>
  <c r="Q11" i="34"/>
  <c r="Q12" i="34"/>
  <c r="O12" i="34"/>
  <c r="I19" i="34"/>
  <c r="P19" i="34"/>
  <c r="J19" i="34"/>
  <c r="O19" i="34" s="1"/>
  <c r="G24" i="19"/>
  <c r="L24" i="19" s="1"/>
  <c r="G17" i="19"/>
  <c r="L17" i="19" s="1"/>
  <c r="G16" i="19"/>
  <c r="L16" i="19" s="1"/>
  <c r="G15" i="19"/>
  <c r="L15" i="19" s="1"/>
  <c r="J37" i="15"/>
  <c r="I37" i="15"/>
  <c r="H37" i="15"/>
  <c r="G37" i="15"/>
  <c r="E37" i="15"/>
  <c r="F45" i="15"/>
  <c r="K45" i="15" s="1"/>
  <c r="F43" i="15"/>
  <c r="F42" i="15" s="1"/>
  <c r="J42" i="15"/>
  <c r="I42" i="15"/>
  <c r="H42" i="15"/>
  <c r="G42" i="15"/>
  <c r="K41" i="15"/>
  <c r="F40" i="15"/>
  <c r="K40" i="15" s="1"/>
  <c r="F39" i="15"/>
  <c r="K39" i="15" s="1"/>
  <c r="F38" i="15"/>
  <c r="K38" i="15" s="1"/>
  <c r="F44" i="15"/>
  <c r="K44" i="15" s="1"/>
  <c r="G44" i="15"/>
  <c r="H44" i="15"/>
  <c r="I44" i="15"/>
  <c r="J44" i="15"/>
  <c r="F36" i="15"/>
  <c r="K36" i="15" s="1"/>
  <c r="F34" i="15"/>
  <c r="K34" i="15" s="1"/>
  <c r="F33" i="15"/>
  <c r="K33" i="15" s="1"/>
  <c r="F32" i="15"/>
  <c r="K32" i="15" s="1"/>
  <c r="F31" i="15"/>
  <c r="K31" i="15" s="1"/>
  <c r="F30" i="15"/>
  <c r="K30" i="15" s="1"/>
  <c r="F29" i="15"/>
  <c r="K29" i="15" s="1"/>
  <c r="F28" i="15"/>
  <c r="K28" i="15" s="1"/>
  <c r="F27" i="15"/>
  <c r="K27" i="15" s="1"/>
  <c r="F26" i="15"/>
  <c r="K26" i="15" s="1"/>
  <c r="F23" i="15"/>
  <c r="K23" i="15" s="1"/>
  <c r="F22" i="15"/>
  <c r="K22" i="15" s="1"/>
  <c r="F21" i="15"/>
  <c r="K21" i="15" s="1"/>
  <c r="F20" i="15"/>
  <c r="K20" i="15" s="1"/>
  <c r="F19" i="15"/>
  <c r="K19" i="15" s="1"/>
  <c r="F18" i="15"/>
  <c r="K18" i="15" s="1"/>
  <c r="F16" i="15"/>
  <c r="K16" i="15" s="1"/>
  <c r="F15" i="15"/>
  <c r="K15" i="15" s="1"/>
  <c r="F14" i="15"/>
  <c r="K14" i="15" s="1"/>
  <c r="F13" i="15"/>
  <c r="K13" i="15" s="1"/>
  <c r="F12" i="15"/>
  <c r="K12" i="15" s="1"/>
  <c r="F11" i="15"/>
  <c r="K11" i="15" s="1"/>
  <c r="J58" i="12"/>
  <c r="I58" i="12"/>
  <c r="H58" i="12"/>
  <c r="Q19" i="34" l="1"/>
  <c r="K37" i="15"/>
  <c r="F37" i="15"/>
  <c r="K43" i="15"/>
  <c r="K42" i="15" s="1"/>
  <c r="C392" i="25" l="1"/>
  <c r="C230" i="25"/>
  <c r="E58" i="12" l="1"/>
  <c r="F58" i="12"/>
  <c r="D356" i="25" l="1"/>
  <c r="C238" i="25" l="1"/>
  <c r="F33" i="7" l="1"/>
  <c r="I48" i="2" l="1"/>
  <c r="C32" i="37" l="1"/>
  <c r="C1865" i="36"/>
  <c r="E84" i="35" l="1"/>
  <c r="K23" i="19"/>
  <c r="J23" i="19"/>
  <c r="I23" i="19"/>
  <c r="H23" i="19"/>
  <c r="F23" i="19"/>
  <c r="J14" i="19"/>
  <c r="H14" i="19"/>
  <c r="J35" i="15" l="1"/>
  <c r="I35" i="15"/>
  <c r="H35" i="15"/>
  <c r="G35" i="15"/>
  <c r="J25" i="15"/>
  <c r="I25" i="15"/>
  <c r="H25" i="15"/>
  <c r="G25" i="15"/>
  <c r="E25" i="15"/>
  <c r="D25" i="15"/>
  <c r="J17" i="15"/>
  <c r="I17" i="15"/>
  <c r="H17" i="15"/>
  <c r="G17" i="15"/>
  <c r="D17" i="15"/>
  <c r="J10" i="15"/>
  <c r="I10" i="15"/>
  <c r="H10" i="15"/>
  <c r="G10" i="15"/>
  <c r="E10" i="15"/>
  <c r="D10" i="15"/>
  <c r="J46" i="15" l="1"/>
  <c r="H46" i="15"/>
  <c r="G46" i="15"/>
  <c r="I46" i="15"/>
  <c r="J25" i="12"/>
  <c r="J24" i="12"/>
  <c r="J23" i="12"/>
  <c r="J19" i="12"/>
  <c r="J16" i="12"/>
  <c r="G25" i="12"/>
  <c r="G24" i="12"/>
  <c r="G23" i="12"/>
  <c r="G19" i="12"/>
  <c r="G18" i="12" s="1"/>
  <c r="G16" i="12"/>
  <c r="G15" i="12" s="1"/>
  <c r="I18" i="12"/>
  <c r="H18" i="12"/>
  <c r="F18" i="12"/>
  <c r="I15" i="12"/>
  <c r="H15" i="12"/>
  <c r="F15" i="12"/>
  <c r="E15" i="12"/>
  <c r="E28" i="12" s="1"/>
  <c r="E18" i="12"/>
  <c r="J18" i="12" l="1"/>
  <c r="J28" i="12" s="1"/>
  <c r="J15" i="12"/>
  <c r="G58" i="12"/>
  <c r="E377" i="25"/>
  <c r="D377" i="25"/>
  <c r="C377" i="25"/>
  <c r="F356" i="25"/>
  <c r="E356" i="25"/>
  <c r="C356" i="25"/>
  <c r="E331" i="25"/>
  <c r="D331" i="25"/>
  <c r="C331" i="25"/>
  <c r="D125" i="25"/>
  <c r="C125" i="25"/>
  <c r="P48" i="10" l="1"/>
  <c r="G22" i="13" l="1"/>
  <c r="I22" i="13"/>
  <c r="I15" i="14"/>
  <c r="G15" i="14"/>
  <c r="I11" i="16"/>
  <c r="I47" i="16" s="1"/>
  <c r="G11" i="16"/>
  <c r="G47" i="16" s="1"/>
  <c r="J11" i="19"/>
  <c r="J41" i="19" s="1"/>
  <c r="H11" i="19"/>
  <c r="H41" i="19" s="1"/>
  <c r="H15" i="14"/>
  <c r="J15" i="14"/>
  <c r="D22" i="13"/>
  <c r="E22" i="13"/>
  <c r="H22" i="13"/>
  <c r="J22" i="13"/>
  <c r="F11" i="19" l="1"/>
  <c r="I11" i="19"/>
  <c r="K11" i="19"/>
  <c r="E11" i="19"/>
  <c r="G12" i="19"/>
  <c r="L12" i="19" s="1"/>
  <c r="E11" i="16"/>
  <c r="H11" i="16"/>
  <c r="J11" i="16"/>
  <c r="D11" i="16"/>
  <c r="F12" i="16"/>
  <c r="K20" i="13"/>
  <c r="F19" i="13"/>
  <c r="K19" i="13" s="1"/>
  <c r="F18" i="13"/>
  <c r="K18" i="13" s="1"/>
  <c r="F17" i="13"/>
  <c r="K17" i="13" s="1"/>
  <c r="F16" i="13"/>
  <c r="K16" i="13" s="1"/>
  <c r="J11" i="12"/>
  <c r="J14" i="12"/>
  <c r="G14" i="12"/>
  <c r="D468" i="25"/>
  <c r="E468" i="25"/>
  <c r="C468" i="25"/>
  <c r="C204" i="25"/>
  <c r="C197" i="25"/>
  <c r="C191" i="25"/>
  <c r="C184" i="25"/>
  <c r="F176" i="25"/>
  <c r="E176" i="25"/>
  <c r="C142" i="25"/>
  <c r="E135" i="25"/>
  <c r="E125" i="25"/>
  <c r="C72" i="25"/>
  <c r="C65" i="25"/>
  <c r="C54" i="25"/>
  <c r="F43" i="25"/>
  <c r="E43" i="25"/>
  <c r="D43" i="25"/>
  <c r="C43" i="25"/>
  <c r="D33" i="25"/>
  <c r="E33" i="25"/>
  <c r="C33" i="25"/>
  <c r="E21" i="25"/>
  <c r="C21" i="25"/>
  <c r="G11" i="19" l="1"/>
  <c r="K12" i="16"/>
  <c r="F22" i="13"/>
  <c r="G13" i="8"/>
  <c r="E413" i="25"/>
  <c r="F19" i="27"/>
  <c r="E29" i="29"/>
  <c r="E33" i="29" s="1"/>
  <c r="D29" i="29"/>
  <c r="D33" i="29" s="1"/>
  <c r="C29" i="29"/>
  <c r="C33" i="29" s="1"/>
  <c r="E14" i="29"/>
  <c r="D14" i="29"/>
  <c r="C14" i="29"/>
  <c r="E12" i="29"/>
  <c r="E11" i="29" s="1"/>
  <c r="D12" i="29"/>
  <c r="C12" i="29"/>
  <c r="D34" i="28"/>
  <c r="C34" i="28"/>
  <c r="D19" i="28"/>
  <c r="C19" i="28"/>
  <c r="C36" i="28" s="1"/>
  <c r="F31" i="27"/>
  <c r="D31" i="27"/>
  <c r="H30" i="27"/>
  <c r="H29" i="27"/>
  <c r="H28" i="27"/>
  <c r="H27" i="27"/>
  <c r="H26" i="27"/>
  <c r="H25" i="27"/>
  <c r="H24" i="27"/>
  <c r="H23" i="27"/>
  <c r="D19" i="27"/>
  <c r="H18" i="27"/>
  <c r="H17" i="27"/>
  <c r="H16" i="27"/>
  <c r="H15" i="27"/>
  <c r="H14" i="27"/>
  <c r="H13" i="27"/>
  <c r="H12" i="27"/>
  <c r="H11" i="27"/>
  <c r="H10" i="27"/>
  <c r="D36" i="28" l="1"/>
  <c r="D33" i="27"/>
  <c r="C11" i="29"/>
  <c r="C17" i="29" s="1"/>
  <c r="C21" i="29" s="1"/>
  <c r="C25" i="29" s="1"/>
  <c r="E17" i="29"/>
  <c r="E21" i="29" s="1"/>
  <c r="E25" i="29" s="1"/>
  <c r="D11" i="29"/>
  <c r="D17" i="29" s="1"/>
  <c r="D21" i="29" s="1"/>
  <c r="D25" i="29" s="1"/>
  <c r="F33" i="27"/>
  <c r="H31" i="27"/>
  <c r="H19" i="27"/>
  <c r="H33" i="27" l="1"/>
  <c r="F29" i="16"/>
  <c r="F28" i="16"/>
  <c r="F27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E446" i="25"/>
  <c r="E427" i="25"/>
  <c r="E406" i="25"/>
  <c r="F11" i="16" l="1"/>
  <c r="E455" i="25"/>
  <c r="E419" i="25"/>
  <c r="E20" i="7"/>
  <c r="D15" i="7"/>
  <c r="D14" i="7" s="1"/>
  <c r="D28" i="7" s="1"/>
  <c r="D16" i="8"/>
  <c r="G16" i="8" s="1"/>
  <c r="H16" i="8" s="1"/>
  <c r="D39" i="1"/>
  <c r="E32" i="16"/>
  <c r="K50" i="15"/>
  <c r="J50" i="15"/>
  <c r="H50" i="15"/>
  <c r="F50" i="15"/>
  <c r="E50" i="15"/>
  <c r="D50" i="15"/>
  <c r="E15" i="14"/>
  <c r="E35" i="19" l="1"/>
  <c r="E30" i="19"/>
  <c r="E27" i="19"/>
  <c r="E23" i="19"/>
  <c r="G23" i="19" s="1"/>
  <c r="L39" i="19"/>
  <c r="L38" i="19"/>
  <c r="L37" i="19"/>
  <c r="L36" i="19"/>
  <c r="L34" i="19"/>
  <c r="L33" i="19"/>
  <c r="L32" i="19"/>
  <c r="L31" i="19"/>
  <c r="L29" i="19"/>
  <c r="L28" i="19"/>
  <c r="L26" i="19"/>
  <c r="L25" i="19"/>
  <c r="L22" i="19"/>
  <c r="L21" i="19"/>
  <c r="L20" i="19"/>
  <c r="L19" i="19"/>
  <c r="L18" i="19"/>
  <c r="K14" i="19"/>
  <c r="K41" i="19" s="1"/>
  <c r="I14" i="19"/>
  <c r="I41" i="19" s="1"/>
  <c r="F14" i="19"/>
  <c r="E14" i="19"/>
  <c r="L13" i="19"/>
  <c r="L11" i="19" s="1"/>
  <c r="F45" i="16"/>
  <c r="K45" i="16" s="1"/>
  <c r="F44" i="16"/>
  <c r="K44" i="16" s="1"/>
  <c r="F43" i="16"/>
  <c r="K43" i="16" s="1"/>
  <c r="F42" i="16"/>
  <c r="K42" i="16" s="1"/>
  <c r="J41" i="16"/>
  <c r="H41" i="16"/>
  <c r="E41" i="16"/>
  <c r="D41" i="16"/>
  <c r="F39" i="16"/>
  <c r="K39" i="16" s="1"/>
  <c r="F38" i="16"/>
  <c r="K38" i="16" s="1"/>
  <c r="F37" i="16"/>
  <c r="K37" i="16" s="1"/>
  <c r="F36" i="16"/>
  <c r="K36" i="16" s="1"/>
  <c r="F35" i="16"/>
  <c r="K35" i="16" s="1"/>
  <c r="F34" i="16"/>
  <c r="K34" i="16" s="1"/>
  <c r="F33" i="16"/>
  <c r="K33" i="16" s="1"/>
  <c r="F32" i="16"/>
  <c r="K32" i="16" s="1"/>
  <c r="F31" i="16"/>
  <c r="K31" i="16" s="1"/>
  <c r="J30" i="16"/>
  <c r="H30" i="16"/>
  <c r="E30" i="16"/>
  <c r="D30" i="16"/>
  <c r="K28" i="16"/>
  <c r="K27" i="16"/>
  <c r="K25" i="16"/>
  <c r="K24" i="16"/>
  <c r="K23" i="16"/>
  <c r="K22" i="16"/>
  <c r="J21" i="16"/>
  <c r="H21" i="16"/>
  <c r="E21" i="16"/>
  <c r="D21" i="16"/>
  <c r="K19" i="16"/>
  <c r="K18" i="16"/>
  <c r="K17" i="16"/>
  <c r="K16" i="16"/>
  <c r="K14" i="16"/>
  <c r="K13" i="16"/>
  <c r="E35" i="15"/>
  <c r="E46" i="15" s="1"/>
  <c r="D35" i="15"/>
  <c r="D15" i="14"/>
  <c r="K22" i="13"/>
  <c r="J13" i="12"/>
  <c r="J12" i="12"/>
  <c r="G13" i="12"/>
  <c r="G12" i="12"/>
  <c r="G11" i="12"/>
  <c r="D46" i="15" l="1"/>
  <c r="F41" i="19"/>
  <c r="G14" i="19"/>
  <c r="G41" i="19" s="1"/>
  <c r="F35" i="15"/>
  <c r="K35" i="15" s="1"/>
  <c r="E41" i="19"/>
  <c r="E47" i="16"/>
  <c r="J47" i="16"/>
  <c r="J49" i="16" s="1"/>
  <c r="F21" i="16"/>
  <c r="K21" i="16" s="1"/>
  <c r="H47" i="16"/>
  <c r="H49" i="16" s="1"/>
  <c r="K15" i="14"/>
  <c r="F15" i="14"/>
  <c r="D47" i="16"/>
  <c r="F41" i="16"/>
  <c r="K41" i="16" s="1"/>
  <c r="L35" i="19"/>
  <c r="F28" i="12"/>
  <c r="H18" i="14"/>
  <c r="D18" i="14"/>
  <c r="J18" i="14"/>
  <c r="F30" i="16"/>
  <c r="K30" i="16" s="1"/>
  <c r="F17" i="15"/>
  <c r="K17" i="15" s="1"/>
  <c r="F25" i="15"/>
  <c r="K25" i="15" s="1"/>
  <c r="F10" i="15"/>
  <c r="E18" i="14"/>
  <c r="H28" i="12"/>
  <c r="L23" i="19"/>
  <c r="I28" i="12"/>
  <c r="K15" i="16"/>
  <c r="K11" i="16" s="1"/>
  <c r="L30" i="19"/>
  <c r="L27" i="19"/>
  <c r="E21" i="7"/>
  <c r="E34" i="7" s="1"/>
  <c r="I27" i="2"/>
  <c r="E148" i="3" s="1"/>
  <c r="D34" i="8"/>
  <c r="G34" i="8" s="1"/>
  <c r="H34" i="8" s="1"/>
  <c r="D33" i="8"/>
  <c r="G33" i="8" s="1"/>
  <c r="H33" i="8" s="1"/>
  <c r="D32" i="8"/>
  <c r="G32" i="8" s="1"/>
  <c r="H32" i="8" s="1"/>
  <c r="D31" i="8"/>
  <c r="G31" i="8" s="1"/>
  <c r="H31" i="8" s="1"/>
  <c r="D30" i="8"/>
  <c r="G30" i="8" s="1"/>
  <c r="H30" i="8" s="1"/>
  <c r="D29" i="8"/>
  <c r="G29" i="8" s="1"/>
  <c r="H29" i="8" s="1"/>
  <c r="D28" i="8"/>
  <c r="G28" i="8" s="1"/>
  <c r="H28" i="8" s="1"/>
  <c r="D27" i="8"/>
  <c r="G27" i="8" s="1"/>
  <c r="H27" i="8" s="1"/>
  <c r="D26" i="8"/>
  <c r="G26" i="8" s="1"/>
  <c r="H26" i="8" s="1"/>
  <c r="D22" i="8"/>
  <c r="G22" i="8" s="1"/>
  <c r="H22" i="8" s="1"/>
  <c r="D17" i="8"/>
  <c r="D18" i="8"/>
  <c r="G18" i="8" s="1"/>
  <c r="H18" i="8" s="1"/>
  <c r="D19" i="8"/>
  <c r="G19" i="8" s="1"/>
  <c r="H19" i="8" s="1"/>
  <c r="D20" i="8"/>
  <c r="G20" i="8" s="1"/>
  <c r="H20" i="8" s="1"/>
  <c r="D21" i="8"/>
  <c r="G21" i="8" s="1"/>
  <c r="H21" i="8" s="1"/>
  <c r="K16" i="8"/>
  <c r="P35" i="10"/>
  <c r="P34" i="10" s="1"/>
  <c r="O35" i="10"/>
  <c r="O34" i="10" s="1"/>
  <c r="P29" i="10"/>
  <c r="P28" i="10" s="1"/>
  <c r="O29" i="10"/>
  <c r="O28" i="10" s="1"/>
  <c r="H27" i="10"/>
  <c r="G27" i="10"/>
  <c r="P19" i="10"/>
  <c r="O19" i="10"/>
  <c r="P14" i="10"/>
  <c r="O14" i="10"/>
  <c r="H14" i="10"/>
  <c r="G14" i="10"/>
  <c r="I33" i="9"/>
  <c r="H33" i="9"/>
  <c r="I28" i="9"/>
  <c r="H28" i="9"/>
  <c r="H39" i="9" s="1"/>
  <c r="I19" i="9"/>
  <c r="H19" i="9"/>
  <c r="I14" i="9"/>
  <c r="H14" i="9"/>
  <c r="F24" i="8"/>
  <c r="E24" i="8"/>
  <c r="F14" i="8"/>
  <c r="E14" i="8"/>
  <c r="H36" i="7"/>
  <c r="H35" i="7"/>
  <c r="G32" i="7"/>
  <c r="D32" i="7"/>
  <c r="H30" i="7"/>
  <c r="H29" i="7"/>
  <c r="H28" i="7"/>
  <c r="G27" i="7"/>
  <c r="F27" i="7"/>
  <c r="E27" i="7"/>
  <c r="D27" i="7"/>
  <c r="H23" i="7"/>
  <c r="H22" i="7"/>
  <c r="G19" i="7"/>
  <c r="E19" i="7"/>
  <c r="D19" i="7"/>
  <c r="H17" i="7"/>
  <c r="H16" i="7"/>
  <c r="H15" i="7"/>
  <c r="G14" i="7"/>
  <c r="F14" i="7"/>
  <c r="E14" i="7"/>
  <c r="H12" i="7"/>
  <c r="J49" i="5"/>
  <c r="I49" i="5"/>
  <c r="J41" i="5"/>
  <c r="I41" i="5"/>
  <c r="J34" i="5"/>
  <c r="I34" i="5"/>
  <c r="J29" i="5"/>
  <c r="I29" i="5"/>
  <c r="E27" i="5"/>
  <c r="D27" i="5"/>
  <c r="E23" i="5"/>
  <c r="D23" i="5"/>
  <c r="J18" i="5"/>
  <c r="I18" i="5"/>
  <c r="J13" i="5"/>
  <c r="I13" i="5"/>
  <c r="E13" i="5"/>
  <c r="D13" i="5"/>
  <c r="E120" i="3"/>
  <c r="I16" i="2"/>
  <c r="E139" i="3" s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I53" i="2"/>
  <c r="J53" i="2" s="1"/>
  <c r="E217" i="3" s="1"/>
  <c r="I52" i="2"/>
  <c r="E166" i="3" s="1"/>
  <c r="I45" i="2"/>
  <c r="E161" i="3" s="1"/>
  <c r="I46" i="2"/>
  <c r="E162" i="3" s="1"/>
  <c r="I47" i="2"/>
  <c r="J47" i="2" s="1"/>
  <c r="E213" i="3" s="1"/>
  <c r="E214" i="3"/>
  <c r="I39" i="2"/>
  <c r="J39" i="2" s="1"/>
  <c r="E207" i="3" s="1"/>
  <c r="I40" i="2"/>
  <c r="J40" i="2" s="1"/>
  <c r="E208" i="3" s="1"/>
  <c r="I38" i="2"/>
  <c r="E156" i="3" s="1"/>
  <c r="I28" i="2"/>
  <c r="J28" i="2" s="1"/>
  <c r="E199" i="3" s="1"/>
  <c r="I29" i="2"/>
  <c r="E150" i="3" s="1"/>
  <c r="I30" i="2"/>
  <c r="I31" i="2"/>
  <c r="J31" i="2" s="1"/>
  <c r="E202" i="3" s="1"/>
  <c r="I32" i="2"/>
  <c r="J32" i="2" s="1"/>
  <c r="E203" i="3" s="1"/>
  <c r="I17" i="2"/>
  <c r="J17" i="2" s="1"/>
  <c r="E190" i="3" s="1"/>
  <c r="I18" i="2"/>
  <c r="J18" i="2" s="1"/>
  <c r="E191" i="3" s="1"/>
  <c r="I19" i="2"/>
  <c r="E142" i="3" s="1"/>
  <c r="I20" i="2"/>
  <c r="J20" i="2" s="1"/>
  <c r="E193" i="3" s="1"/>
  <c r="I21" i="2"/>
  <c r="J21" i="2" s="1"/>
  <c r="E194" i="3" s="1"/>
  <c r="I22" i="2"/>
  <c r="I23" i="2"/>
  <c r="E146" i="3" s="1"/>
  <c r="J46" i="2"/>
  <c r="E212" i="3" s="1"/>
  <c r="J22" i="2"/>
  <c r="E195" i="3" s="1"/>
  <c r="E145" i="3"/>
  <c r="E143" i="3"/>
  <c r="J30" i="2"/>
  <c r="E201" i="3" s="1"/>
  <c r="E151" i="3"/>
  <c r="D27" i="2"/>
  <c r="E27" i="2" s="1"/>
  <c r="E179" i="3" s="1"/>
  <c r="D28" i="2"/>
  <c r="E130" i="3" s="1"/>
  <c r="D29" i="2"/>
  <c r="D30" i="2"/>
  <c r="E30" i="2" s="1"/>
  <c r="E182" i="3" s="1"/>
  <c r="D31" i="2"/>
  <c r="E133" i="3" s="1"/>
  <c r="D32" i="2"/>
  <c r="E32" i="2" s="1"/>
  <c r="E184" i="3" s="1"/>
  <c r="D33" i="2"/>
  <c r="E135" i="3" s="1"/>
  <c r="D34" i="2"/>
  <c r="E34" i="2" s="1"/>
  <c r="E186" i="3" s="1"/>
  <c r="D26" i="2"/>
  <c r="E26" i="2" s="1"/>
  <c r="E178" i="3" s="1"/>
  <c r="E171" i="3"/>
  <c r="E172" i="3"/>
  <c r="D19" i="2"/>
  <c r="E123" i="3" s="1"/>
  <c r="D20" i="2"/>
  <c r="E124" i="3" s="1"/>
  <c r="D21" i="2"/>
  <c r="E125" i="3" s="1"/>
  <c r="D22" i="2"/>
  <c r="E22" i="2" s="1"/>
  <c r="E176" i="3" s="1"/>
  <c r="J56" i="1"/>
  <c r="E105" i="3" s="1"/>
  <c r="I56" i="1"/>
  <c r="E53" i="3" s="1"/>
  <c r="J42" i="1"/>
  <c r="E95" i="3" s="1"/>
  <c r="I42" i="1"/>
  <c r="E43" i="3" s="1"/>
  <c r="E39" i="1"/>
  <c r="E24" i="3"/>
  <c r="J36" i="1"/>
  <c r="E93" i="3" s="1"/>
  <c r="I36" i="1"/>
  <c r="J25" i="1"/>
  <c r="E86" i="3" s="1"/>
  <c r="I25" i="1"/>
  <c r="E34" i="3" s="1"/>
  <c r="E24" i="1"/>
  <c r="E66" i="3" s="1"/>
  <c r="D24" i="1"/>
  <c r="E14" i="3" s="1"/>
  <c r="E19" i="2" l="1"/>
  <c r="E173" i="3" s="1"/>
  <c r="L14" i="19"/>
  <c r="L41" i="19" s="1"/>
  <c r="F46" i="15"/>
  <c r="E12" i="8"/>
  <c r="E34" i="5"/>
  <c r="E153" i="3"/>
  <c r="H25" i="9"/>
  <c r="E164" i="3"/>
  <c r="E21" i="2"/>
  <c r="E175" i="3" s="1"/>
  <c r="E122" i="3"/>
  <c r="K47" i="16"/>
  <c r="K49" i="16" s="1"/>
  <c r="F47" i="16"/>
  <c r="F49" i="16" s="1"/>
  <c r="K10" i="15"/>
  <c r="K46" i="15" s="1"/>
  <c r="E126" i="3"/>
  <c r="G17" i="8"/>
  <c r="H17" i="8" s="1"/>
  <c r="E134" i="3"/>
  <c r="E163" i="3"/>
  <c r="G28" i="12"/>
  <c r="F12" i="8"/>
  <c r="E28" i="2"/>
  <c r="E180" i="3" s="1"/>
  <c r="E121" i="3"/>
  <c r="E132" i="3"/>
  <c r="E140" i="3"/>
  <c r="J19" i="2"/>
  <c r="E192" i="3" s="1"/>
  <c r="E25" i="7"/>
  <c r="E157" i="3"/>
  <c r="E33" i="2"/>
  <c r="E185" i="3" s="1"/>
  <c r="D14" i="2"/>
  <c r="E119" i="3" s="1"/>
  <c r="E167" i="3"/>
  <c r="J23" i="2"/>
  <c r="E196" i="3" s="1"/>
  <c r="E144" i="3"/>
  <c r="K18" i="8"/>
  <c r="F18" i="14"/>
  <c r="E131" i="3"/>
  <c r="E29" i="2"/>
  <c r="K18" i="14"/>
  <c r="H27" i="7"/>
  <c r="G25" i="7"/>
  <c r="G38" i="7" s="1"/>
  <c r="H21" i="7"/>
  <c r="J38" i="2"/>
  <c r="E206" i="3" s="1"/>
  <c r="J16" i="2"/>
  <c r="I52" i="5"/>
  <c r="E32" i="7"/>
  <c r="H34" i="7"/>
  <c r="E136" i="3"/>
  <c r="J27" i="2"/>
  <c r="E198" i="3" s="1"/>
  <c r="J52" i="5"/>
  <c r="H14" i="7"/>
  <c r="I39" i="9"/>
  <c r="E129" i="3"/>
  <c r="E149" i="3"/>
  <c r="I36" i="2"/>
  <c r="E155" i="3" s="1"/>
  <c r="I50" i="2"/>
  <c r="E165" i="3" s="1"/>
  <c r="E128" i="3"/>
  <c r="E141" i="3"/>
  <c r="E152" i="3"/>
  <c r="I14" i="2"/>
  <c r="E138" i="3" s="1"/>
  <c r="E158" i="3"/>
  <c r="I25" i="9"/>
  <c r="I43" i="9" s="1"/>
  <c r="J52" i="2"/>
  <c r="D34" i="5"/>
  <c r="D25" i="7"/>
  <c r="D38" i="7" s="1"/>
  <c r="P23" i="10"/>
  <c r="O23" i="10"/>
  <c r="K21" i="8"/>
  <c r="K22" i="8"/>
  <c r="K19" i="8"/>
  <c r="K34" i="8"/>
  <c r="O40" i="10"/>
  <c r="G48" i="10"/>
  <c r="H48" i="10"/>
  <c r="I38" i="1"/>
  <c r="E41" i="1"/>
  <c r="E77" i="3" s="1"/>
  <c r="J38" i="1"/>
  <c r="E94" i="3" s="1"/>
  <c r="E170" i="3"/>
  <c r="D14" i="8"/>
  <c r="G14" i="8" s="1"/>
  <c r="H14" i="8" s="1"/>
  <c r="P40" i="10"/>
  <c r="D41" i="1"/>
  <c r="E25" i="3" s="1"/>
  <c r="E31" i="2"/>
  <c r="E183" i="3" s="1"/>
  <c r="D24" i="2"/>
  <c r="E76" i="3"/>
  <c r="J45" i="2"/>
  <c r="E211" i="3" s="1"/>
  <c r="E41" i="3"/>
  <c r="I25" i="2"/>
  <c r="E147" i="3" s="1"/>
  <c r="J29" i="2"/>
  <c r="E200" i="3" s="1"/>
  <c r="K20" i="8"/>
  <c r="D24" i="8"/>
  <c r="G24" i="8" s="1"/>
  <c r="H24" i="8" s="1"/>
  <c r="E20" i="2"/>
  <c r="H43" i="9"/>
  <c r="J54" i="5" l="1"/>
  <c r="H20" i="7" s="1"/>
  <c r="E38" i="7"/>
  <c r="K17" i="8"/>
  <c r="J14" i="2"/>
  <c r="E188" i="3" s="1"/>
  <c r="E127" i="3"/>
  <c r="D12" i="2"/>
  <c r="E118" i="3" s="1"/>
  <c r="J36" i="2"/>
  <c r="E205" i="3" s="1"/>
  <c r="E189" i="3"/>
  <c r="E100" i="3"/>
  <c r="I54" i="5"/>
  <c r="H33" i="7" s="1"/>
  <c r="F19" i="7"/>
  <c r="H19" i="7" s="1"/>
  <c r="J50" i="2"/>
  <c r="E215" i="3" s="1"/>
  <c r="E216" i="3"/>
  <c r="D12" i="8"/>
  <c r="G12" i="8" s="1"/>
  <c r="H12" i="8" s="1"/>
  <c r="J48" i="1"/>
  <c r="E99" i="3" s="1"/>
  <c r="O43" i="10"/>
  <c r="O48" i="10" s="1"/>
  <c r="P43" i="10"/>
  <c r="E42" i="3"/>
  <c r="E24" i="2"/>
  <c r="E181" i="3"/>
  <c r="J25" i="2"/>
  <c r="I12" i="2"/>
  <c r="E137" i="3" s="1"/>
  <c r="E14" i="2"/>
  <c r="E174" i="3"/>
  <c r="J12" i="2" l="1"/>
  <c r="E187" i="3" s="1"/>
  <c r="J61" i="1"/>
  <c r="J63" i="1" s="1"/>
  <c r="E177" i="3"/>
  <c r="E12" i="2"/>
  <c r="E168" i="3" s="1"/>
  <c r="F25" i="7"/>
  <c r="H25" i="7" s="1"/>
  <c r="E48" i="3"/>
  <c r="I44" i="2"/>
  <c r="J44" i="2" s="1"/>
  <c r="I48" i="1"/>
  <c r="I61" i="1" s="1"/>
  <c r="I63" i="1" s="1"/>
  <c r="F32" i="7"/>
  <c r="F38" i="7" s="1"/>
  <c r="H38" i="7" s="1"/>
  <c r="E197" i="3"/>
  <c r="E169" i="3"/>
  <c r="J38" i="7" l="1"/>
  <c r="J25" i="7"/>
  <c r="E108" i="3"/>
  <c r="E47" i="3"/>
  <c r="H32" i="7"/>
  <c r="E160" i="3"/>
  <c r="I42" i="2"/>
  <c r="I34" i="2" s="1"/>
  <c r="E154" i="3" s="1"/>
  <c r="E109" i="3"/>
  <c r="E210" i="3"/>
  <c r="J42" i="2"/>
  <c r="E56" i="3"/>
  <c r="E159" i="3" l="1"/>
  <c r="E57" i="3"/>
  <c r="J34" i="2"/>
  <c r="E204" i="3" s="1"/>
  <c r="E209" i="3"/>
</calcChain>
</file>

<file path=xl/comments1.xml><?xml version="1.0" encoding="utf-8"?>
<comments xmlns="http://schemas.openxmlformats.org/spreadsheetml/2006/main">
  <authors>
    <author>DGCG</author>
  </authors>
  <commentList>
    <comment ref="H59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3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4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5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6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7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8.xml><?xml version="1.0" encoding="utf-8"?>
<comments xmlns="http://schemas.openxmlformats.org/spreadsheetml/2006/main">
  <authors>
    <author>DGCG</author>
  </authors>
  <commentList>
    <comment ref="C32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Debe coincidir con el ESF, Plan 1230</t>
        </r>
      </text>
    </comment>
  </commentList>
</comments>
</file>

<file path=xl/sharedStrings.xml><?xml version="1.0" encoding="utf-8"?>
<sst xmlns="http://schemas.openxmlformats.org/spreadsheetml/2006/main" count="7586" uniqueCount="3335">
  <si>
    <t>(Pesos)</t>
  </si>
  <si>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</si>
  <si>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</si>
  <si>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</si>
  <si>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</si>
  <si>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</si>
  <si>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</si>
  <si>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</si>
  <si>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</si>
  <si>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</si>
  <si>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</si>
  <si>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</si>
  <si>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</si>
  <si>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</si>
  <si>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</si>
  <si>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</si>
  <si>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</si>
  <si>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</si>
  <si>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</si>
  <si>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</si>
  <si>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</si>
  <si>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</si>
  <si>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</si>
  <si>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</si>
  <si>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</si>
  <si>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</si>
  <si>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</si>
  <si>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</si>
  <si>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</si>
  <si>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</si>
  <si>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</si>
  <si>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</si>
  <si>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</si>
  <si>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</si>
  <si>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</si>
  <si>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</si>
  <si>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</si>
  <si>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</si>
  <si>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</si>
  <si>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</si>
  <si>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</si>
  <si>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</si>
  <si>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</si>
  <si>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</si>
  <si>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</si>
  <si>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</si>
  <si>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</si>
  <si>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</si>
  <si>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</si>
  <si>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</si>
  <si>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</si>
  <si>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</si>
  <si>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</si>
  <si>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</si>
  <si>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</si>
  <si>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</si>
  <si>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</si>
  <si>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</si>
  <si>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</si>
  <si>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</si>
  <si>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</si>
  <si>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</si>
  <si>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</si>
  <si>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</si>
  <si>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</si>
  <si>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</si>
  <si>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</si>
  <si>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</si>
  <si>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</si>
  <si>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</si>
  <si>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</si>
  <si>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</si>
  <si>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</si>
  <si>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</si>
  <si>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</si>
  <si>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CONCEPTO</t>
  </si>
  <si>
    <t>Bajo protesta de decir verdad declaramos que los Estados Financieros y sus Notas son razonablemente correctos y responsabilidad del emisor</t>
  </si>
  <si>
    <t>Exceso o Insuficiencia en la Actualización de la Hacienda Pública/Patrimonio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</si>
  <si>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</si>
  <si>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</si>
  <si>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</si>
  <si>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</si>
  <si>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</si>
  <si>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</si>
  <si>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</si>
  <si>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</si>
  <si>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</si>
  <si>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</si>
  <si>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</si>
  <si>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</si>
  <si>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</si>
  <si>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</si>
  <si>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</si>
  <si>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</si>
  <si>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</si>
  <si>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</si>
  <si>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</si>
  <si>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</si>
  <si>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</si>
  <si>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</si>
  <si>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</si>
  <si>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</si>
  <si>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</si>
  <si>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</si>
  <si>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</si>
  <si>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</si>
  <si>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</si>
  <si>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</si>
  <si>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</si>
  <si>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</si>
  <si>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</si>
  <si>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</si>
  <si>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</si>
  <si>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</si>
  <si>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</si>
  <si>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</si>
  <si>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</si>
  <si>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</si>
  <si>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</si>
  <si>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</si>
  <si>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</si>
  <si>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</si>
  <si>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</si>
  <si>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</si>
  <si>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</si>
  <si>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</si>
  <si>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</si>
  <si>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</si>
  <si>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</si>
  <si>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(pesos)</t>
  </si>
  <si>
    <t xml:space="preserve"> 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</si>
  <si>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</si>
  <si>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</si>
  <si>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</si>
  <si>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</si>
  <si>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</si>
  <si>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</si>
  <si>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</si>
  <si>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</si>
  <si>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</si>
  <si>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</si>
  <si>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</si>
  <si>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</si>
  <si>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</si>
  <si>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</si>
  <si>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</si>
  <si>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</si>
  <si>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</si>
  <si>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Bienes Muebles 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</si>
  <si>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</si>
  <si>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</si>
  <si>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</si>
  <si>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</si>
  <si>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</si>
  <si>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</si>
  <si>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</si>
  <si>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</si>
  <si>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</si>
  <si>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</si>
  <si>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</si>
  <si>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</si>
  <si>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</si>
  <si>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</si>
  <si>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</si>
  <si>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</si>
  <si>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</si>
  <si>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</si>
  <si>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</si>
  <si>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Flujos de Efectivo de las Actividades de Gestión</t>
  </si>
  <si>
    <t xml:space="preserve">Flujos de Efectivo de las Actividades de Inversión </t>
  </si>
  <si>
    <t>Contribuciones de mejoras</t>
  </si>
  <si>
    <t>Flujos Netos de Efectivo por Actividades de Inversión</t>
  </si>
  <si>
    <t>Flujo de Efectivo de las Actividades de Financiamiento</t>
  </si>
  <si>
    <t>Servicios Personales</t>
  </si>
  <si>
    <t>Endeudamiento Neto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</si>
  <si>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</si>
  <si>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</si>
  <si>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</si>
  <si>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</si>
  <si>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Servicios de la Deuda</t>
  </si>
  <si>
    <t xml:space="preserve">Participaciones 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</si>
  <si>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</si>
  <si>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</si>
  <si>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</si>
  <si>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Total del  Pasivo</t>
  </si>
  <si>
    <t>Total del Activo</t>
  </si>
  <si>
    <t>Total del  Pasivo y Hacienda Pública / Patrimonio</t>
  </si>
  <si>
    <t>Efectivo y Equivalente al Efectivo al Inicio del Ejericio</t>
  </si>
  <si>
    <t>Efectivo y Equivalente al Efectivo al Final del Ejericio</t>
  </si>
  <si>
    <t>Transferencia, Asignaciones, Subsidios y Otras ayudas</t>
  </si>
  <si>
    <t>Transferencia, Asignaciones, Subsidios y Otras Ayudas</t>
  </si>
  <si>
    <t>Aumento por Insuficiencia de Estimaciones por Pérdida o Deterioro y Obsolescencia</t>
  </si>
  <si>
    <t>Cuotas y Aportaciones de Seguridad Social</t>
  </si>
  <si>
    <t>Transferencias, Asignaciones y Subsidios y Otras Ayudas</t>
  </si>
  <si>
    <t>Otros Orígenes de Operación</t>
  </si>
  <si>
    <t>Otras Aplicaciones de Operación</t>
  </si>
  <si>
    <t xml:space="preserve">Otros Orígenes de Inversión </t>
  </si>
  <si>
    <t>Otras Aplicaciones de Inversión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</si>
  <si>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</si>
  <si>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</si>
  <si>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</si>
  <si>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</si>
  <si>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</si>
  <si>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</si>
  <si>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</si>
  <si>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</si>
  <si>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</si>
  <si>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</si>
  <si>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</si>
  <si>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</si>
  <si>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</si>
  <si>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Productos</t>
  </si>
  <si>
    <t>Corriente</t>
  </si>
  <si>
    <t>Capital</t>
  </si>
  <si>
    <t>Aprovechamientos</t>
  </si>
  <si>
    <t>Ingresos por Ventas de Bienes y Servicios</t>
  </si>
  <si>
    <t>Transferencias, Asignaciones, Subsidios y Otras Ayudas</t>
  </si>
  <si>
    <t>Ingresos Derivados de Financiamientos</t>
  </si>
  <si>
    <t>Total</t>
  </si>
  <si>
    <t>Estado Analítico de Ingresos
Por Fuente de Financiamiento</t>
  </si>
  <si>
    <t>¹ Los ingresos excedentes se presentan para efectos de cumplimiento de la Ley General de Contabilidad Gubernamental y el importe reflejado debe ser siempre mayor a cero</t>
  </si>
  <si>
    <t>(6 = 5 - 1 )</t>
  </si>
  <si>
    <t>Egresos</t>
  </si>
  <si>
    <t>Subejercicio</t>
  </si>
  <si>
    <t>Aprobado</t>
  </si>
  <si>
    <t>Ampliaciones/ (Reducciones)</t>
  </si>
  <si>
    <t>Pagado</t>
  </si>
  <si>
    <t>3 = (1 + 2 )</t>
  </si>
  <si>
    <t>Total del Gasto</t>
  </si>
  <si>
    <t xml:space="preserve">Egresos </t>
  </si>
  <si>
    <t>Gasto Corriente</t>
  </si>
  <si>
    <t>Gasto de Capital</t>
  </si>
  <si>
    <t>Amortización de la Deuda y Disminución de Pasivos</t>
  </si>
  <si>
    <t>Otros Servicios Generales</t>
  </si>
  <si>
    <t>Bienes Muebles, Inmuebles e Intangibles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</si>
  <si>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</si>
  <si>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</si>
  <si>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</si>
  <si>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</si>
  <si>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</si>
  <si>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</si>
  <si>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</si>
  <si>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</si>
  <si>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</si>
  <si>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</si>
  <si>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</si>
  <si>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</si>
  <si>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</si>
  <si>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</si>
  <si>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</si>
  <si>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</si>
  <si>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</si>
  <si>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</si>
  <si>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</si>
  <si>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</si>
  <si>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</si>
  <si>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</si>
  <si>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</si>
  <si>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</si>
  <si>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</si>
  <si>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</si>
  <si>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</si>
  <si>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</si>
  <si>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</si>
  <si>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</si>
  <si>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</si>
  <si>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</si>
  <si>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</si>
  <si>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</si>
  <si>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</si>
  <si>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</si>
  <si>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</si>
  <si>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</si>
  <si>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</si>
  <si>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</si>
  <si>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</si>
  <si>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</si>
  <si>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</si>
  <si>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</si>
  <si>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</si>
  <si>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</si>
  <si>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</si>
  <si>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</si>
  <si>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</si>
  <si>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</si>
  <si>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</si>
  <si>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</si>
  <si>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</si>
  <si>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</si>
  <si>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</si>
  <si>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</si>
  <si>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</si>
  <si>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</si>
  <si>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</si>
  <si>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</si>
  <si>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</si>
  <si>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Otros Orígenes de Financiamiento</t>
  </si>
  <si>
    <t>Otras Aplicaciones de Financiamiento</t>
  </si>
  <si>
    <t>Ingresos excedentes¹</t>
  </si>
  <si>
    <t>MONTO</t>
  </si>
  <si>
    <t>ESF-08 BIENES MUEBLES E INMUEBLES</t>
  </si>
  <si>
    <t>SALDO INICIAL</t>
  </si>
  <si>
    <t>SALDO FINAL</t>
  </si>
  <si>
    <t>FLUJO</t>
  </si>
  <si>
    <t>CRITERIO</t>
  </si>
  <si>
    <t>ERA-01 INGRESOS</t>
  </si>
  <si>
    <t>NOTA</t>
  </si>
  <si>
    <t>CARACTERISTICAS</t>
  </si>
  <si>
    <t>ERA-03 GASTOS</t>
  </si>
  <si>
    <t>%GASTO</t>
  </si>
  <si>
    <t>EXPLICACION</t>
  </si>
  <si>
    <t>MODIFICACION</t>
  </si>
  <si>
    <t>% SUB</t>
  </si>
  <si>
    <t>NOMBRE</t>
  </si>
  <si>
    <t>JUICIOS</t>
  </si>
  <si>
    <t>GARANTÍAS</t>
  </si>
  <si>
    <t>AVALES</t>
  </si>
  <si>
    <t>PENSIONES Y JUBILACIONES</t>
  </si>
  <si>
    <t>Conciliación entre los Ingresos Presupuestarios y Contables</t>
  </si>
  <si>
    <t>(Cifras en pesos)</t>
  </si>
  <si>
    <t>1. Ingresos Presupuestarios</t>
  </si>
  <si>
    <t>$XXX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</si>
  <si>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</si>
  <si>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</si>
  <si>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</si>
  <si>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</si>
  <si>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</si>
  <si>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</si>
  <si>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</si>
  <si>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</si>
  <si>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</si>
  <si>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</si>
  <si>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</si>
  <si>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</si>
  <si>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</si>
  <si>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</si>
  <si>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</si>
  <si>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</si>
  <si>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</si>
  <si>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</si>
  <si>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</si>
  <si>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</si>
  <si>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</si>
  <si>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</si>
  <si>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</si>
  <si>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</si>
  <si>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</si>
  <si>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</si>
  <si>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</si>
  <si>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</si>
  <si>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</si>
  <si>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</si>
  <si>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</si>
  <si>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</si>
  <si>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</si>
  <si>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</si>
  <si>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</si>
  <si>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</si>
  <si>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</si>
  <si>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 Contables No Presupuestales</t>
  </si>
  <si>
    <t>4. Total de Gasto Contable (4 = 1 - 2 + 3)</t>
  </si>
  <si>
    <t xml:space="preserve">Ente Público:      </t>
  </si>
  <si>
    <t>ACTIVO</t>
  </si>
  <si>
    <t>* BIENES MUEBLES, INMUEBLES E INTAGIBLES</t>
  </si>
  <si>
    <t>ESF-01 FONDOS C/INVERSIONES FINANCIERAS</t>
  </si>
  <si>
    <t>TIPO</t>
  </si>
  <si>
    <t>MONTO PARCIAL</t>
  </si>
  <si>
    <t>* DERECHOSA RECIBIR EFECTIVO Y EQUIVALENTES Y BIENES O SERVICIOS A RECIBIR</t>
  </si>
  <si>
    <t>ESF-02 INGRESOS P/RECUPERAR</t>
  </si>
  <si>
    <t>2014</t>
  </si>
  <si>
    <t>ESF-05 INVENTARIO Y ALMACENES</t>
  </si>
  <si>
    <t>METODO</t>
  </si>
  <si>
    <t>* BIENES DISPONIBLES PARA SU TRANSFORMACIÓN O CONSUMO.</t>
  </si>
  <si>
    <t xml:space="preserve">* INVERSIONES FINANCIERAS. </t>
  </si>
  <si>
    <t>NOMBRE DE FIDEICOMIS0O</t>
  </si>
  <si>
    <t>OBJETO</t>
  </si>
  <si>
    <t>ESF-06 FIDEICOMISOS, MANDATOS Y CONTRATOS ANALOGOS</t>
  </si>
  <si>
    <t>EMPRESA/OPDES</t>
  </si>
  <si>
    <t>ESF-09 INTANGIBLES Y DIFERIDOS</t>
  </si>
  <si>
    <t>ESF-10   ESTIMACIONES Y DETERIOROS</t>
  </si>
  <si>
    <t>CARACTERÍSTICAS</t>
  </si>
  <si>
    <t>ESF-11 OTROS ACTIVOS</t>
  </si>
  <si>
    <t>90 DIAS</t>
  </si>
  <si>
    <t>180 DIAS</t>
  </si>
  <si>
    <t>365 DIAS</t>
  </si>
  <si>
    <t>NATURALEZA</t>
  </si>
  <si>
    <t>ESF-13 OTROS PASIVOS DIFERIDOS A CORTO PLAZO</t>
  </si>
  <si>
    <t>ESF-13 FONDOS Y BIENES DE TERCEROS EN GARANTÍA Y/O ADMINISTRACIÓN A CORTO PLAZO</t>
  </si>
  <si>
    <t>ESF-13 PASIVO DIFERIDO A LARGO PLAZO</t>
  </si>
  <si>
    <t>ESF-14 OTROS PASIVOS CIRCULANTES</t>
  </si>
  <si>
    <t>INGRESOS DE GESTIÓN</t>
  </si>
  <si>
    <t>I) NOTAS AL ESTADO DE SITUACIÓN FINANCIERA</t>
  </si>
  <si>
    <t>II) NOTAS AL ESTADO DE ACTIVIDADES</t>
  </si>
  <si>
    <t>III) NOTAS AL ESTADO DE VARIACIÓN A LA HACIEDA PÚBLICA</t>
  </si>
  <si>
    <t>VHP-01 PATRIMONIO CONTRIBUIDO</t>
  </si>
  <si>
    <t>VHP-02 PATRIMONIO GENERADO</t>
  </si>
  <si>
    <t>IV) NOTAS AL ESTADO DE FLUJO DE EFECTIVO</t>
  </si>
  <si>
    <t>EFE-01 FLUJO DE EFECTIVO</t>
  </si>
  <si>
    <t>EFE-02 ADQ. BIENES MUEBLES E INMUEBLES</t>
  </si>
  <si>
    <t xml:space="preserve">IV) CONCILIACIÓN DE LOS INGRESOS PRESUPUESTARIOS Y CONTABLES, ASI COMO ENTRE LOS EGRESOS </t>
  </si>
  <si>
    <t>PRESUPUESTARIOS Y LOS GASTOS</t>
  </si>
  <si>
    <t>NOTAS DE MEMORIA</t>
  </si>
  <si>
    <t>NOTAS DE MEMORIA.</t>
  </si>
  <si>
    <t>Comprometido</t>
  </si>
  <si>
    <t>Ejercido</t>
  </si>
  <si>
    <t>ESF-03 DEUDORES P/RECUPERAR</t>
  </si>
  <si>
    <t>ERA-02 OTROS INGRESOS Y BENEFICIOS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</si>
  <si>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</si>
  <si>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</si>
  <si>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</si>
  <si>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</si>
  <si>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</si>
  <si>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</si>
  <si>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</si>
  <si>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</si>
  <si>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</si>
  <si>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</si>
  <si>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</si>
  <si>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 de Intereses de Créditos Bancarios</t>
  </si>
  <si>
    <t>Total de Intereses de Otros Instrumentos de Deuda</t>
  </si>
  <si>
    <t>I. Ingresos Presupuestarios (I=1+2)</t>
  </si>
  <si>
    <t>II. Egresos Presupuestarios (II=3+4)</t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</si>
  <si>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</si>
  <si>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</si>
  <si>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</si>
  <si>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</si>
  <si>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</si>
  <si>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</si>
  <si>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</si>
  <si>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</si>
  <si>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</si>
  <si>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</si>
  <si>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Fondo, Programa o Convenio</t>
  </si>
  <si>
    <t>Datos de la Cuenta Bancaria</t>
  </si>
  <si>
    <t>Institución Bancaria</t>
  </si>
  <si>
    <t>Número de Cuenta</t>
  </si>
  <si>
    <t xml:space="preserve">Instrumentos Financieros </t>
  </si>
  <si>
    <t xml:space="preserve">Valor Razonable </t>
  </si>
  <si>
    <t>Riesgos</t>
  </si>
  <si>
    <t>RELACIÓN DE ESQUEMAS BURSÁTILES Y DE COBERTURAS FINANCIERAS</t>
  </si>
  <si>
    <t>RELACIÓN DE CUENTAS BANCARIAS PRODUCTIVAS ESPECÍFICAS</t>
  </si>
  <si>
    <t>ESTADO DE ACTIVIDADES</t>
  </si>
  <si>
    <t>ESTADO DE SITUACIÓN FINANCIERA</t>
  </si>
  <si>
    <t>ESTADO DE CAMBIOS EN LA SITUACIÓN FINANCIERA</t>
  </si>
  <si>
    <t>ESTADO ANALÍTICO DEL ACTIVO</t>
  </si>
  <si>
    <t>ESTADO ANALÍTICO DE LA DEUDA Y OTROS PASIVOS</t>
  </si>
  <si>
    <t>ESTADO DE VARIACIÓN DE LA HACIENDA PÚBLICA</t>
  </si>
  <si>
    <t>ESTADOS DE FLUJOS DE EFECTIVO</t>
  </si>
  <si>
    <t>INFORME DE PASIVOS CONTIGENTES</t>
  </si>
  <si>
    <t xml:space="preserve">NOTAS A LOS ESTADOS FINANCIEROS </t>
  </si>
  <si>
    <t>ESTADO ANALÍTICO DE INGRESOS</t>
  </si>
  <si>
    <t>ESTADO ANALÍTICO DEL EJERCICIO DEL PRESUPUESTO DE EGRESOS</t>
  </si>
  <si>
    <t>CLASIFICACIÓN ADMINISTRATIVA</t>
  </si>
  <si>
    <t>CLASIFICACIÓN ECONÓMICA (POR TIPO DE GASTO)</t>
  </si>
  <si>
    <t>CLASIFICACIÓN POR OBJETO DEL GASTO (CAPÍTULO Y CONCEPTO)</t>
  </si>
  <si>
    <t>CLASIFICACIÓN FUNCIONAL (FINALIDAD Y FUNCIÓN)</t>
  </si>
  <si>
    <t>ENDEUDAMIENTO NETO</t>
  </si>
  <si>
    <t>INTERESES DE LA DEUDA</t>
  </si>
  <si>
    <t>INDICADORES DE POSTURA FISCAL</t>
  </si>
  <si>
    <t>GASTO POR CATEGORIA PROGRAMÁTICA</t>
  </si>
  <si>
    <t>UR</t>
  </si>
  <si>
    <t>PROGRAMAS Y PROYECTOS DE INVERSIÓN</t>
  </si>
  <si>
    <t>Tipo de Programas y Proyectos</t>
  </si>
  <si>
    <t>Programa o Proyecto</t>
  </si>
  <si>
    <t>Denominación</t>
  </si>
  <si>
    <t>POR FUENTE DE FINANCIAMIENTO Y FUENTE DE FINANCIAMIENTO/RUBRO</t>
  </si>
  <si>
    <t>6 = ( 3 - 5 )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</si>
  <si>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</si>
  <si>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</si>
  <si>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</si>
  <si>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</si>
  <si>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</si>
  <si>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</si>
  <si>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</si>
  <si>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</si>
  <si>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</si>
  <si>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</si>
  <si>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</si>
  <si>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</si>
  <si>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</si>
  <si>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</si>
  <si>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</si>
  <si>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</si>
  <si>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</si>
  <si>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</si>
  <si>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</si>
  <si>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</si>
  <si>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</si>
  <si>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</si>
  <si>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Porcentaje de Presupuesto</t>
  </si>
  <si>
    <t>Alc. / Prog.</t>
  </si>
  <si>
    <t>Alc. / Modif.</t>
  </si>
  <si>
    <t>Dev. / Aprob.</t>
  </si>
  <si>
    <t>Dev. / Modif.</t>
  </si>
  <si>
    <t>INDICADORES PARA RESULTADOS</t>
  </si>
  <si>
    <t>% Avance Financiero</t>
  </si>
  <si>
    <t>Devengado/ Aprobado</t>
  </si>
  <si>
    <t>Devengado/ Modificado</t>
  </si>
  <si>
    <t>5/1</t>
  </si>
  <si>
    <t>5/3</t>
  </si>
  <si>
    <t>No Comprendidos en las fracciones de la Ley de Ingresos causadas en</t>
  </si>
  <si>
    <t>ejercicios fiscales anteriores pendiente de liquidación o pago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</si>
  <si>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</si>
  <si>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</si>
  <si>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</si>
  <si>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</si>
  <si>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</si>
  <si>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>Hacienda Pública/Patrimonio Neto Final del Ejercicio 2015</t>
  </si>
  <si>
    <t>Cambios en la Hacienda Pública/Patrimonio Neto del Ejercicio 2016</t>
  </si>
  <si>
    <t>1114 Inversiones a 3 meses</t>
  </si>
  <si>
    <t>1121 Inversiones mayores a 3 meses hasta 12.</t>
  </si>
  <si>
    <t>* EFECTIVO Y EQUIVALENTES</t>
  </si>
  <si>
    <t>1140 INVENTARIOS</t>
  </si>
  <si>
    <t>1150 ALMACENES</t>
  </si>
  <si>
    <t>1125 DEUDORES POR ANTICIPOS</t>
  </si>
  <si>
    <t>1124 INGRESOS POR RECUPERAR CP</t>
  </si>
  <si>
    <t>1122 CUENTAS POR COBRAR CP</t>
  </si>
  <si>
    <t>1211 INVERSIONES A LP</t>
  </si>
  <si>
    <t>1213 FIDEICOMISOS, MANDATOS Y CONTRATOS ANÁLOGOS</t>
  </si>
  <si>
    <t>1214 PARTICIPACIONES Y APORTACIONES DE CAPITAL</t>
  </si>
  <si>
    <t>ESF-07 PARTICIPACIONES Y APORTACIONES DE CAPITAL</t>
  </si>
  <si>
    <t>1230 BIENES INMUEBLES, INFRAESTRUCTURA Y CONTRUCCIONES EN PROCESO</t>
  </si>
  <si>
    <t>1240 BIENES MUEBLES</t>
  </si>
  <si>
    <t>1260 DEPRECIACIÓN, DETERIORO Y AMORTIZACIÓN ACUMULADA DE BIENES</t>
  </si>
  <si>
    <t>1250 ACTIVOS INTANGIBLES</t>
  </si>
  <si>
    <t>1270 ACTIVOS DIFERIDOS</t>
  </si>
  <si>
    <t>1280 ESTIMACIÓN POR PÉRDIDA O DETERIORO DE ACTIVOS NO CIRCULANTES</t>
  </si>
  <si>
    <t>2110 CUENTAS POR PAGAR A CORTO PLAZO</t>
  </si>
  <si>
    <t>ESF-12 CUENTAS Y DOCUMENTOS POR PAGAR</t>
  </si>
  <si>
    <t>2159 OTROS PASIVOS DIFERIDOS A CORTO PLAZO</t>
  </si>
  <si>
    <t>2160 FONDOS Y BIENES DE TERCEROS EN GARANTÍA Y/O ADMINISTRACIÓN CP</t>
  </si>
  <si>
    <t>2240 PASIVOS DIFERIDOS A LARGO PLAZO</t>
  </si>
  <si>
    <t>2199 OTROS PASIVOS CIRCULANTES</t>
  </si>
  <si>
    <t>4100 INGRESOS DE GESTIÓN</t>
  </si>
  <si>
    <t xml:space="preserve">4300 OTROS INGRESOS Y BENEFICIOS
</t>
  </si>
  <si>
    <t>3110 HACIENDA PUBLICA/PATRIMONIO CONTRIBUIDO</t>
  </si>
  <si>
    <t>3210 HACIENDA PUBLICA /PATRIMONIO GENERADO</t>
  </si>
  <si>
    <t>1110 EFECTIVO Y EQUIVALENTES</t>
  </si>
  <si>
    <t>1210 INVERSIONES FINANCIERAS A LARGO PLAZO</t>
  </si>
  <si>
    <t>1230 BIENES INMUEBLES, INFRAESTRUCTURA Y CONSTRUCCIONES EN PROCESO</t>
  </si>
  <si>
    <t>7000 CUENTAS DE ORDEN CONTABLES</t>
  </si>
  <si>
    <t>KARLA ALEJANDRINA LANUZA HERNANDEZ</t>
  </si>
  <si>
    <t>RAMIRO CONTRERAS RODRIGUEZ</t>
  </si>
  <si>
    <t>SUBDIRECTOR DE FINANZAS Y ADMINISTRACIÓN</t>
  </si>
  <si>
    <t>SUBDIRECTOR DE FINANZAS Y ADMINISTRACION</t>
  </si>
  <si>
    <t>NO APLICA</t>
  </si>
  <si>
    <t>2015</t>
  </si>
  <si>
    <t>1122602001 CUENTAS POR COBRAR A ENTIDADES FED Y MPIOS</t>
  </si>
  <si>
    <t>1122902001 OTRAS CUENTAS POR COBRAR</t>
  </si>
  <si>
    <t>1123101002 GASTOS A RESERVA DE COMPROBAR</t>
  </si>
  <si>
    <t>1123102001 FUNCIONARIOS Y EMPLEADOS</t>
  </si>
  <si>
    <t>FONDO FIJO</t>
  </si>
  <si>
    <t>1241151100MUEBLES DE OFICINA Y ESTANTERÍA 2011</t>
  </si>
  <si>
    <t>1236262200 EDIFICACION NO HABITACIONAL</t>
  </si>
  <si>
    <t>1241151101 MUEBLES DE OFICINA Y ESTANTERÍA 2010</t>
  </si>
  <si>
    <t>1241251200 MUEBLES, EXCEPTO DE OFICINA Y ESTANTERÍA</t>
  </si>
  <si>
    <t>1241351500 EQ DE CÓMP Y DE TECNOLOGÍAS DE LA INFORMACI  2011</t>
  </si>
  <si>
    <t>1241351501 EQ DE CÓMP Y DE TECNOLOGÍAS DE LA INFORMACI  2010</t>
  </si>
  <si>
    <t>1241951900 OTROS MOBILIARIOS Y EQUIPOS DE ADMINISTRACIÓN 2011</t>
  </si>
  <si>
    <t>1241951901 OTROS MOBILIARIOS Y EQUIPOS DE ADMINISTRACIÓN 2010</t>
  </si>
  <si>
    <t>1242152100 EQUIPO Y APARATOS AUDIOVISUALES 2011</t>
  </si>
  <si>
    <t>1242352300 CÁMARAS FOTOGRÁFICAS Y DE VIDEO 2011</t>
  </si>
  <si>
    <t>1242952900 OTRO MOB. Y EQUIPO EDUCACIONAL Y RECREATIVO 2011</t>
  </si>
  <si>
    <t>1242952901 OTRO MOB. Y EQUIPO EDUCACIONAL Y RECREATIVO 2010</t>
  </si>
  <si>
    <t>1243153100 EQUIPO MÉDICO Y DE LABORATORIO 2011</t>
  </si>
  <si>
    <t>1243153101 EQUIPO MÉDICO Y DE LABORATORIO 2010</t>
  </si>
  <si>
    <t>1243253200 INSTRUMENTAL MÉDICO Y DE LABORATORIO 2011</t>
  </si>
  <si>
    <t>1244154100 AUTOMÓVILES Y CAMIONES 2011</t>
  </si>
  <si>
    <t>1244154101 AUTOMÓVILES Y CAMIONES 2010</t>
  </si>
  <si>
    <t>1246256200 MAQUINARIA Y EQUIPO INDUSTRIAL 2011</t>
  </si>
  <si>
    <t>1246256201 MAQUINARIA Y EQUIPO INDUSTRIAL 2010</t>
  </si>
  <si>
    <t>1246556500 EQUIPO DE COMUNICACIÓN Y TELECOMUNICACIÓN 2011</t>
  </si>
  <si>
    <t>1246556501 EQUIPO DE COMUNICACIÓN Y TELECOMUNICACIÓN 2010</t>
  </si>
  <si>
    <t>1246656600 EQ DE GENER. ELÉCTRICA, APARATOS Y ACCES 2011</t>
  </si>
  <si>
    <t>1246656601 "EQ DE GENER. ELÉCTRICA, APARATOS Y ACCES 2010"</t>
  </si>
  <si>
    <t>1246756700 HERRAMIENTAS Y MÁQUINAS-HERRAMIENTA 2011</t>
  </si>
  <si>
    <t>1246956900 OTROS EQUIPOS 2011</t>
  </si>
  <si>
    <t>1247151300 BIENES ARTÍSTICOS, CULTURALES Y CIENTÍFICOS 2011</t>
  </si>
  <si>
    <t>1263151101 DEP. ACUM. MUEBLES DE OFICINA Y ESTANTERÍA 2010</t>
  </si>
  <si>
    <t>1263151201 "DEP. ACUM. MUEBLES, EXCEPTO DE OFICINA Y ESTANTER</t>
  </si>
  <si>
    <t>1263151501 DEP. ACUM. EPO. DE COMPUTO Y DE TECNOLOGIAS DE LA</t>
  </si>
  <si>
    <t>1263151901 DEP. ACUM. OTROS MOBILIARIOS Y EQUIPOS DE ADMINIST</t>
  </si>
  <si>
    <t>1263252101 DEP. ACUM. EQUIPOS Y APARATOS AUDIOVISUALES 2010</t>
  </si>
  <si>
    <t>1263252301 DEP. ACUM. CAMARAS FOTOGRAFICAS Y DE VIDEO 2010</t>
  </si>
  <si>
    <t>1263252901 DEP. ACUM. OTRO MOBILIARIO Y EPO. EDUCACIONAL Y RE</t>
  </si>
  <si>
    <t>1263353101 DEP. ACUM. EQUIPO MÉDICO Y DE LABORATORIO 2010</t>
  </si>
  <si>
    <t>1263353201 DEP. ACUM. INSTRUMENTAL MÉDICO Y DE LABORATORIO 20</t>
  </si>
  <si>
    <t>1263454101 DEP. ACUM. AUTOMÓVILES Y CAMIONES 2010</t>
  </si>
  <si>
    <t>1263656201 DEP. ACUM. MAQ. Y EPO. INDUSTRIAL 2010</t>
  </si>
  <si>
    <t>1263656501 DEP. ACUM. EPO DE COMUNICACIÓN Y TELECOMUNICACIÓN</t>
  </si>
  <si>
    <t>1263656601 "DEP. ACUM. EPOS DE GENER. ELÉCTRICA, APARATOS Y 2</t>
  </si>
  <si>
    <t>1263656901 DEP. ACUM. OTROS EQUIPOS 2010</t>
  </si>
  <si>
    <t>1252259300 MARCAS</t>
  </si>
  <si>
    <t>no aplica</t>
  </si>
  <si>
    <t>1191001001 DEPOSITOS EN GARANTIA SERV.</t>
  </si>
  <si>
    <t>2111401003 APORTACION PATRONAL IMSS</t>
  </si>
  <si>
    <t>2117101003 ISR POR SUELDOS Y SALARIOS</t>
  </si>
  <si>
    <t>2117101004 ISR ASIMILADOS</t>
  </si>
  <si>
    <t>2117202004 APORTACIÓN TRABAJADOR IMSS</t>
  </si>
  <si>
    <t>2117502102 IMPUESTO SOBRE NOMINAS</t>
  </si>
  <si>
    <t>2117910001 VIVIENDA</t>
  </si>
  <si>
    <t>2117912000 OPTICAS</t>
  </si>
  <si>
    <t>2117918000 RETENCIONES DE OBRA PÚBLICA</t>
  </si>
  <si>
    <t>2117918001 DIVO 5% AL MILLAR</t>
  </si>
  <si>
    <t>2117918002 CAP 2%</t>
  </si>
  <si>
    <t>2117918004 PENALIZACIONES CONTRATISTAS</t>
  </si>
  <si>
    <t>2117918005 CNEC RET 5 AL MILLAR</t>
  </si>
  <si>
    <t>2117918006 ICIC 2 AL MILLAR</t>
  </si>
  <si>
    <t>2119905001 ACREEDORES DIVERSOS</t>
  </si>
  <si>
    <t>4159510710 REEXPEDICION DE CREDENCIALES</t>
  </si>
  <si>
    <t>4159510715 GESTORIA DE TITULACION</t>
  </si>
  <si>
    <t>4162610061 SANCIONES</t>
  </si>
  <si>
    <t>4169610162 APOYO ECONÓMICO PARA RESIDENCIAS PROFESIONALES</t>
  </si>
  <si>
    <t>4213831000 SERVICIOS PERSONALES</t>
  </si>
  <si>
    <t>4213832000 MATERIALES Y SUMINISTROS</t>
  </si>
  <si>
    <t>4213833000 SERVICIOS GENERALES OTROS CONVENIOS FEDE</t>
  </si>
  <si>
    <t>4221911000 SERVICIOS PERSONALES</t>
  </si>
  <si>
    <t>4221912000 MATERIALES Y SUMINISTROS</t>
  </si>
  <si>
    <t>4221913000 SERVICIOS GENERALES</t>
  </si>
  <si>
    <t>4221914000 AYUDAS Y SUBSIDIOS</t>
  </si>
  <si>
    <t>4311511001  INTERES NORMALES</t>
  </si>
  <si>
    <t>5111113000 SUELDOS BASE AL PERSONAL PERMANENTE</t>
  </si>
  <si>
    <t>5112121000 HONORARIOS ASIMILABLES A SALARIOS</t>
  </si>
  <si>
    <t>5113134000 COMPENSACIONES</t>
  </si>
  <si>
    <t>5114141000 APORTACIONES DE SEGURIDAD SOCIAL</t>
  </si>
  <si>
    <t>5115154000 PRESTACIONES CONTRACTUALES</t>
  </si>
  <si>
    <t>5116171000 ESTÍMULOS</t>
  </si>
  <si>
    <t>5122221000 ALIMENTACIÓN DE PERSONAS</t>
  </si>
  <si>
    <t>5126261000 COMBUSTIBLES, LUBRICANTES Y ADITIVOS</t>
  </si>
  <si>
    <t>5131311000 SERVICIO DE ENERGÍA ELÉCTRICA</t>
  </si>
  <si>
    <t>5131313000 SERVICIO DE AGUA POTABLE</t>
  </si>
  <si>
    <t>5131314000 TELEFONÍA TRADICIONAL</t>
  </si>
  <si>
    <t>5131315000 TELEFONÍA CELULAR</t>
  </si>
  <si>
    <t>5133338000 SERVICIOS DE VIGILANCIA</t>
  </si>
  <si>
    <t>5135358000 SERVICIOS DE LIMPIEZA Y MANEJO DE DESECHOS</t>
  </si>
  <si>
    <t>5137375000 VIATICOS EN EL PAIS</t>
  </si>
  <si>
    <t>5138385000 GASTOS  DE REPRESENTACION</t>
  </si>
  <si>
    <t>5139392000 OTROS IMPUESTOS Y DERECHOS</t>
  </si>
  <si>
    <t>5139398000 IMPUESTO DE NOMINA</t>
  </si>
  <si>
    <t>3110000001 APORTACIONES</t>
  </si>
  <si>
    <t>3110000002 BAJA DE ACTIVO FIJO</t>
  </si>
  <si>
    <t>3110915000 BIENES MUEBLES E INMUEBLES</t>
  </si>
  <si>
    <t>3110916000 OBRA PÚBLICA</t>
  </si>
  <si>
    <t>3111825205 FAM EDU SUPERIOR BIENES MUEBLES E INMUEBLES</t>
  </si>
  <si>
    <t>3111835000 CONVENIO BIENES MUEBLES E INMUEBLES</t>
  </si>
  <si>
    <t>3113835000 CONVENIO BIENES MUEBLES E INMUEBLES EJE ANTERIOR</t>
  </si>
  <si>
    <t>3113836000 CONVENIO OBRA FEDERAL EJERCICIO ANTERIOR</t>
  </si>
  <si>
    <t>3113915000 BIENES MUEBLES E INMUEBLES EJER ANTERIORES</t>
  </si>
  <si>
    <t>3113916000 OBRA PUBLICA EJERC ANTE</t>
  </si>
  <si>
    <t>3114916000 OBRA PUBLICA APLIC APORT EJERC ANTE</t>
  </si>
  <si>
    <t>3210000001  RESULTADO DEL EJERCICIO</t>
  </si>
  <si>
    <t>3220000016  RESULTADO EJERCICIO 2008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</si>
  <si>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</si>
  <si>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</si>
  <si>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</si>
  <si>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</si>
  <si>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</si>
  <si>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</si>
  <si>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</si>
  <si>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</si>
  <si>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</si>
  <si>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</si>
  <si>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</si>
  <si>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</si>
  <si>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</si>
  <si>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</si>
  <si>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REMANENTE INTERINSTITUCIONAL</t>
  </si>
  <si>
    <t>3220690204  APLICACIÓN DE REMANENTE MUNICIPAL</t>
  </si>
  <si>
    <t>1112102001 BANCOMER 012222001700416028 FONDO DE CONTINGENCIA</t>
  </si>
  <si>
    <t>1112102002 BANCOMER 01222200170667250 MINISTRACIÓN FEDERAL</t>
  </si>
  <si>
    <t>1112102003 BANCOMER 012222001700371338 MINISTRACIÓN ESTATAL</t>
  </si>
  <si>
    <t>1112102004 BANCOMER 012222001868497099 MINISTRACIÓN FEDERAL</t>
  </si>
  <si>
    <t>1112102005 BANCOMER 01996315852 RECURSO CONCYTEG</t>
  </si>
  <si>
    <t>1112102006 BANCOMER 0199947558 MINISTRACION PEOEEMYS ITS 14</t>
  </si>
  <si>
    <t>1112102007 BANCOMER 0199947442 MINISTRACION AOE ITS 14</t>
  </si>
  <si>
    <t>1112102008 BANCOMER 0199947493 MINISTRACION FONDO DE FISCALIZ</t>
  </si>
  <si>
    <t>1112102009 BANCOMER 0199947469 MINISTRACION IMPTO NOMINA</t>
  </si>
  <si>
    <t>1112102010 BANCOMER 0102834200 MINISTRACION PROXOE</t>
  </si>
  <si>
    <t>1112102011 BANCOMER 0102834634 MINISTRACION PROXOE</t>
  </si>
  <si>
    <t>INGRESOS PROPIOS</t>
  </si>
  <si>
    <t>PRODUCTOS</t>
  </si>
  <si>
    <t>PRODUCTOS DE TIPO CORRIENTE</t>
  </si>
  <si>
    <t>APROVECHAMIENTOS</t>
  </si>
  <si>
    <t>APROVECHAMIENTOS  TIPO CORRIENTE</t>
  </si>
  <si>
    <t>ING. POR VENTAS DE BIENES Y SERV</t>
  </si>
  <si>
    <t>ING. VTAS BIENES Y SERV. ORG.DESCENTR</t>
  </si>
  <si>
    <t>RECURSOS FEDERALES</t>
  </si>
  <si>
    <t>APROVECHAMIENTOS NO COMPRENDIDOS EN</t>
  </si>
  <si>
    <t>PARTICIPACIONES Y APORTACIONES</t>
  </si>
  <si>
    <t>CONVENIOS</t>
  </si>
  <si>
    <t>RECURSOS ESTATALES</t>
  </si>
  <si>
    <t>TRANS., ASIGNACIONES, SUBSIDIOS Y</t>
  </si>
  <si>
    <t>TRANS. INTERNAS Y ASIGN A SECTOR PUB.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</si>
  <si>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</si>
  <si>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</si>
  <si>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</si>
  <si>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</si>
  <si>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</si>
  <si>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</si>
  <si>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</si>
  <si>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</si>
  <si>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</si>
  <si>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</si>
  <si>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</si>
  <si>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</si>
  <si>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</si>
  <si>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</si>
  <si>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</si>
  <si>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</si>
  <si>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</si>
  <si>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</si>
  <si>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</si>
  <si>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</si>
  <si>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</si>
  <si>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Ayudas sociales</t>
  </si>
  <si>
    <t>INVERSIONES FINANCIERAS Y OTRAS PROVISIONES</t>
  </si>
  <si>
    <t>Provi para contingencias y otras erog especiales</t>
  </si>
  <si>
    <t>INSTITUTO TECNOLOGICO SUPERIOR DE SALVATIERRA</t>
  </si>
  <si>
    <t>GUANAJUATO EDUCADO</t>
  </si>
  <si>
    <t>IMPULSO A LA EDUCACION  PARA LA VIDA</t>
  </si>
  <si>
    <t>02</t>
  </si>
  <si>
    <t>05</t>
  </si>
  <si>
    <t>03</t>
  </si>
  <si>
    <t>G1072.0401</t>
  </si>
  <si>
    <t>G1131.0301</t>
  </si>
  <si>
    <t>G2059</t>
  </si>
  <si>
    <t>P0728</t>
  </si>
  <si>
    <t>P0729</t>
  </si>
  <si>
    <t>P0730</t>
  </si>
  <si>
    <t>P0731.0401</t>
  </si>
  <si>
    <t>P2747.0201</t>
  </si>
  <si>
    <t>P0732</t>
  </si>
  <si>
    <t>P0733</t>
  </si>
  <si>
    <t>P0734</t>
  </si>
  <si>
    <t>P0735</t>
  </si>
  <si>
    <t>P0736</t>
  </si>
  <si>
    <t>P0737</t>
  </si>
  <si>
    <t>P0738</t>
  </si>
  <si>
    <t>P0739</t>
  </si>
  <si>
    <t>P0741</t>
  </si>
  <si>
    <t>Porcentaje de usuarios satisfechos con el servicio proporcionado por el área de servicios y suministros.</t>
  </si>
  <si>
    <t>NA</t>
  </si>
  <si>
    <t>Solicitudes de ajustes presupuestales efectuadas.</t>
  </si>
  <si>
    <t>Presupuesto ejercido respecto al modificado.</t>
  </si>
  <si>
    <t>Expediente técnico del Plan de trabajo anual alineado a los programas sectoriales de educación federal y  estatal.</t>
  </si>
  <si>
    <t>Estrategias implementadas para la mejora institucional.</t>
  </si>
  <si>
    <t>Programas, procesos y proyectos con mejoras comprobables derivado de recomendaciones hechas a partir de diagnósticos, evaluaciones, estadísticas o seguimiento generados.</t>
  </si>
  <si>
    <t>Porcentaje de avances en metas y entregables capturados en tiempo y forma en el sistema de evaluación al desempeño –SED.</t>
  </si>
  <si>
    <t>Reporte sobre las principales estrategias implementadas en el instituto para el cumplimiento de metas.</t>
  </si>
  <si>
    <t xml:space="preserve">Porcentaje de avance global de los indicadores que son responsabilidad de la institución. </t>
  </si>
  <si>
    <t>Expedientes técnicos de especialidades ofertadas.</t>
  </si>
  <si>
    <t>c1. Servicios de vinculación con el entorno fortalecidos (servicio social, estadías, seguimiento a egresados) (ii.2.4).</t>
  </si>
  <si>
    <t>Expedientes administrativos de especialidades ante el Tecnológico Nacional de México.</t>
  </si>
  <si>
    <t>Expedientes del seguimiento de la planeación e instrumentación didáctica de las especialidades.</t>
  </si>
  <si>
    <t>Expediente de la planeación e instrumentación didáctica del curso por materia ofertada en los cinco programas de licenciatura ofertados.</t>
  </si>
  <si>
    <t>C1. Servicios educativos ofertados.</t>
  </si>
  <si>
    <t>Expediente de los reportes emitidos por los docentes con respecto al desarrollo de las materias.</t>
  </si>
  <si>
    <t>Diagnóstico inicial del curso.</t>
  </si>
  <si>
    <t>Porcentaje de alumnos atendidos.</t>
  </si>
  <si>
    <t>Expediente técnico de atención a los estudiantes (académicos, riesgo de reprobación, deserción y reprobación) ejecutados.</t>
  </si>
  <si>
    <t> c4. Apoyo académico y/o psicosocial a alumnos en riesgo de deserción o reprobación otorgados (ii.1.6).</t>
  </si>
  <si>
    <t>Informe de evaluación de los programas de atención a estudiantes.</t>
  </si>
  <si>
    <t>Expediente de actividades de formación integral.</t>
  </si>
  <si>
    <t>Porcentaje de alumnos en riesgo de deserción y reprobación atendidos con el apoyo académico y/o psicosocial.</t>
  </si>
  <si>
    <t>Diagnóstico de necesidades de capacitación para académicos y directivos en temas para su fortalecimiento.</t>
  </si>
  <si>
    <t>C3. Los cuerpos académicos y directivos de las instituciones públicas de educación media superior y superior son capacitados, actualizados y profesionalizados.</t>
  </si>
  <si>
    <t>Expediente de cursos de capacitación impartidos.</t>
  </si>
  <si>
    <t>Expediente de seguimiento al desempeño del personal capacitado.</t>
  </si>
  <si>
    <t>Porcentaje de directivos capacitados.</t>
  </si>
  <si>
    <t>Porcentaje de docentes y directivos fortalecidos con alguna acción formativa o laboral.</t>
  </si>
  <si>
    <t>Diagnóstico para la certificación de competencias ocupacionales.</t>
  </si>
  <si>
    <t>C3. Programas de formación dual escuela-empresa y certificación de competencias laborales ofertados (ii.2.6).</t>
  </si>
  <si>
    <t>Cursos de capacitación para certificar competencias ocupacionales.</t>
  </si>
  <si>
    <t>Expediente de los certificados y/o constancias de las competencias ocupacionales.</t>
  </si>
  <si>
    <t>Porcentaje de alumnos con formación y/o certificados en competencias laborales.</t>
  </si>
  <si>
    <t>Porcentaje de programas o carreras implementados bajo un esquema de formación dual.</t>
  </si>
  <si>
    <t>Programas de actividades, cursos y eventos de fortalecimiento a la formación integral de los estudiantes de educación superior, el cual incluye eventos: artísticos, cívicos, culturales y deportivos. Son 60 horas semestrales por actividad, las cuales debe cumplir el estudiante para su acreditación.</t>
  </si>
  <si>
    <t>C4. Cursos, actividades y talleres para el desarrollo complementario de los alumnos impartidos.</t>
  </si>
  <si>
    <t>Actividades, cursos o eventos de fortalecimiento a la formación integral de los estudiantes de educación superior, eventos: artístico, cívicos, culturales y deportivos.</t>
  </si>
  <si>
    <t>Expediente de participación en actividades, cursos o eventos de fortalecimiento l a la formación integral de los estudiantes de educación superior, eventos: artísticos, cívicos, culturales y deportivos.</t>
  </si>
  <si>
    <t>Porcentaje de estudiantes participando en cursos, actividades y talleres complementarios para el desarrollo integral.</t>
  </si>
  <si>
    <t>Expediente técnico de informe de auditoría ISO 9001:2008.</t>
  </si>
  <si>
    <t> C2. Programas, procesos y/o planteles de instituciones de educación media superior y superior, certificados.</t>
  </si>
  <si>
    <t>Expediente técnico de informe de auditoría ISO 14001 2004.</t>
  </si>
  <si>
    <t>Expediente técnico de informe de auditoría para equidad de género.</t>
  </si>
  <si>
    <t>Expediente técnico de acreditación de carrera ante los comités interinstitucionales para la evaluación de la educación superior.</t>
  </si>
  <si>
    <t>Porcentaje de procesos educativos certificados y / o programas educativos acreditados.</t>
  </si>
  <si>
    <t>Expediente técnico de auditoría</t>
  </si>
  <si>
    <t>Expediente técnico con acta de reunión de revisión por dirección del Comité de Calidad</t>
  </si>
  <si>
    <t>Expediente técnico con acta de reunión de revisión por la Dirección General de Institutos Tecnológicos Descentralizados.</t>
  </si>
  <si>
    <t>Expediente de certificación en la Norma de Igualdad laboral y No Discriminación NMX-R-025-SCFI-2015</t>
  </si>
  <si>
    <t>Expediente del sistema de información en operación para difundir el fondeo de proyectos de negocios.</t>
  </si>
  <si>
    <t>C2. Programa de aprendizaje para el liderazgo y emprendedurismo ofertado (ii.2.5</t>
  </si>
  <si>
    <t>Expediente de proyectos de negocios presentados en la feria de emprendedores.</t>
  </si>
  <si>
    <t>C2. Programa de aprendizaje para el liderazgo y emprendedurismo ofertado (ii.2.6</t>
  </si>
  <si>
    <t>Reporte de proyecto de negocios en proceso de incubación bajo una metodología reconocida por la Secretaría de Economía.</t>
  </si>
  <si>
    <t>C2. Programa de aprendizaje para el liderazgo y emprendedurismo ofertado (ii.2.7</t>
  </si>
  <si>
    <t>Porcentaje de alumnos con proyectos en incubadora de empresas.</t>
  </si>
  <si>
    <t>C2. Programa de aprendizaje para el liderazgo y emprendedurismo ofertado (ii.2.8</t>
  </si>
  <si>
    <t>Mantenimiento de la infraestructura realizado.</t>
  </si>
  <si>
    <t>C2. Infraestructura educativa consolidada (ii.1.2).</t>
  </si>
  <si>
    <t>Requisiciones atendidas de mantenimiento.</t>
  </si>
  <si>
    <t>Expediente técnico del diagnóstico de mantenimiento.</t>
  </si>
  <si>
    <t>Porcentaje de necesidades de infraestructura y equipamiento atendidas.</t>
  </si>
  <si>
    <t>Convocatorias de becas y apoyos en especie gestionadas y publicadas por el Instituto. Los programas pueden ser internos o externos (a nivel estatal o federal).</t>
  </si>
  <si>
    <t>C3. Becas y apoyos otorgados a estudiantes de educación media superior y superior (ii.2.4).</t>
  </si>
  <si>
    <t>Estudios socioeconómicos efectuados a los aspirantes de educación superior a becas y apoyos en especie por convocatoria. Los estudios son individuales por cada aspirante a la beca o apoyo.</t>
  </si>
  <si>
    <t>Porcentaje de becas y apoyos otorgados.</t>
  </si>
  <si>
    <t>Convenios de colaboración para brindar servicios con los estudiantes y / o egresados.</t>
  </si>
  <si>
    <t> c1. Servicios de vinculación con el entorno fortalecidos (servicio social, estadías, seguimiento a egresados) (ii.2.4).</t>
  </si>
  <si>
    <t>Expedientes técnicos de servicios (servicio social, residencias profesionales, visitas industriales y seguimiento de egresados) de vinculación con el entorno desarrollado.</t>
  </si>
  <si>
    <t>Expediente técnico de servicios de formación integral (proyectos especiales) de los estudiantes con el entorno.</t>
  </si>
  <si>
    <t>Porcentaje de alumnos atendidos con acciones de fortalecimiento</t>
  </si>
  <si>
    <t>Expediente de la elaboración del modelo de negocios con base en la metodología del Tecnológico Nacional de México denominada “Talento emprendedor”.</t>
  </si>
  <si>
    <t>C2. Programa de aprendizaje para el liderazgo y emprendedurismo ofertado (ii.2.5).</t>
  </si>
  <si>
    <t>Expediente técnico de planes de negocios elaborados por estudiantes con base en la metodología del Tecnológico Nacional de México denominada “Talento Emprendedor”.</t>
  </si>
  <si>
    <t>Foro de presentación de los planes de negocios elaborados por los estudiantes con base en la metodología del Tecnológico Nacional de México denominada “Talento Emprendedor”.</t>
  </si>
  <si>
    <t>Porcentaje de alumnos atendidos con acciones para el fortalecimiento de competencias emprendedoras</t>
  </si>
  <si>
    <t>GESTIÓN</t>
  </si>
  <si>
    <t>EFICIENCIA</t>
  </si>
  <si>
    <t>ANUAL</t>
  </si>
  <si>
    <t>PORCENTAJE</t>
  </si>
  <si>
    <t>SATISFACCIÓN DE SERVICIOS/SERVICIOS PRESTADOS</t>
  </si>
  <si>
    <t>SOLICITUDES</t>
  </si>
  <si>
    <t>SUMATORIA DE SOLICITUDES</t>
  </si>
  <si>
    <t>PRESUPUESTO</t>
  </si>
  <si>
    <t>PORCENTAJE DE PRESUPUESTO EJERCUIDO SOBRE MODIFICADO</t>
  </si>
  <si>
    <t>EXPEDIENTE</t>
  </si>
  <si>
    <t>SUMATORIA DE EXPEDIENTES</t>
  </si>
  <si>
    <t>ESTRATEGIAS</t>
  </si>
  <si>
    <t>SUMATORIA DE ESTRATAEGIAS</t>
  </si>
  <si>
    <t>PROGRAMAS</t>
  </si>
  <si>
    <t>SUMATORIA DE PROCESOS</t>
  </si>
  <si>
    <t>PORCENTAJE DE AVANCE DE METAS</t>
  </si>
  <si>
    <t>REPORTES</t>
  </si>
  <si>
    <t>SUMATORIA DE REPORTES</t>
  </si>
  <si>
    <t>PORCENTAJE DE AVANCE EN INDICADORES</t>
  </si>
  <si>
    <t>ESTRATÉGICO</t>
  </si>
  <si>
    <t>DIAGNÓSTICO</t>
  </si>
  <si>
    <t>SUMATORIA DE DIAGNÓSTICO</t>
  </si>
  <si>
    <t>PORCENTAJE DE ALUMNOS ATENDIDOS</t>
  </si>
  <si>
    <t>INFORME</t>
  </si>
  <si>
    <t>SUMATORIA DE INFORMES</t>
  </si>
  <si>
    <t>PORCENTAJE DE ALUMNOS EN RIESGO DE DESERCIÓN Y REPROBACIÓN</t>
  </si>
  <si>
    <t>PORCENTAJE DE DIRECTIVOS</t>
  </si>
  <si>
    <t>PORCENTAJE DE DOCENTES Y DIRECTIVOS</t>
  </si>
  <si>
    <t>CURSOS</t>
  </si>
  <si>
    <t>SUMATORIA DE CURSOS</t>
  </si>
  <si>
    <t>PORCENTAJE DE ALUMNOS CERTIFICADOS</t>
  </si>
  <si>
    <t>PORCENTAJE DE PROGRAMAS O CARRERAS</t>
  </si>
  <si>
    <t>PROGRAMA</t>
  </si>
  <si>
    <t>ACTIVIDADES</t>
  </si>
  <si>
    <t>SUMATORIA DE ACTIVIDADES</t>
  </si>
  <si>
    <t>PORCENTAJE DE ESTUDIANTES PARTICIPANDO</t>
  </si>
  <si>
    <t>PORCENTAJE DE PROCESOS EDUCATIVOS CERTIFICADOS Y/O PROGRAMAS ACREDITADOS</t>
  </si>
  <si>
    <t>REPORTE</t>
  </si>
  <si>
    <t>PORCENTAJE DE ALUMNOS CON PROYECTOS</t>
  </si>
  <si>
    <t>MANTENIMIENTO</t>
  </si>
  <si>
    <t>SUMATORIA DE MANTENIMIENTO</t>
  </si>
  <si>
    <t>REQUISICIONES</t>
  </si>
  <si>
    <t>SUMATORIA DE REQUISICIONES ATENDIDAS</t>
  </si>
  <si>
    <t xml:space="preserve">PORCENTAJE DE NECESIDADES </t>
  </si>
  <si>
    <t>CONVOCATORIAS</t>
  </si>
  <si>
    <t>SUMATORIA DE CONVOCATORIAS</t>
  </si>
  <si>
    <t>ESTUDIOS</t>
  </si>
  <si>
    <t>SUMATORIAS DE ESTUDIOS SOCIOECONÓMICOS</t>
  </si>
  <si>
    <t>PORCENTAJE DE BECAS</t>
  </si>
  <si>
    <t>SUMATORIA DE CONVENIOS</t>
  </si>
  <si>
    <t>EXPEDIENTES</t>
  </si>
  <si>
    <t>FORO</t>
  </si>
  <si>
    <t>FOROS REALIZADOS</t>
  </si>
  <si>
    <t>FONDO DE CONTINGENCIA</t>
  </si>
  <si>
    <t>BBVA BANCOMER</t>
  </si>
  <si>
    <t>0170041602</t>
  </si>
  <si>
    <t>MINISTRACION FEDERAL</t>
  </si>
  <si>
    <t>0170667250</t>
  </si>
  <si>
    <t>MINISTRACION ESTATAL</t>
  </si>
  <si>
    <t>0170037133</t>
  </si>
  <si>
    <t>Ministración Federal</t>
  </si>
  <si>
    <t>0186849709</t>
  </si>
  <si>
    <t>Ministración CONCYTEG</t>
  </si>
  <si>
    <t>0199631585</t>
  </si>
  <si>
    <t>Ministración 100% IMPUESTO SOBRE NOMINA</t>
  </si>
  <si>
    <t>0199947469</t>
  </si>
  <si>
    <t>Ministración AOE ITS 14</t>
  </si>
  <si>
    <t>0199947442</t>
  </si>
  <si>
    <t>Ministración PEOEEMYS ITS 14</t>
  </si>
  <si>
    <t>0199947558</t>
  </si>
  <si>
    <t>Ministración FONDO DE FISCALIZACION</t>
  </si>
  <si>
    <t>0199947493</t>
  </si>
  <si>
    <t>Ministración PROXOE</t>
  </si>
  <si>
    <t>0102834200</t>
  </si>
  <si>
    <t>0102834634</t>
  </si>
  <si>
    <t>RELACIÓN DE BIENES MUEBLES QUE COMPONEN EL PATRIMONIO</t>
  </si>
  <si>
    <t>Código</t>
  </si>
  <si>
    <t>Descripción del Bien Mueble</t>
  </si>
  <si>
    <t>Valor en libros</t>
  </si>
  <si>
    <t>5110-000010101376</t>
  </si>
  <si>
    <t>SILLA DE VISITA</t>
  </si>
  <si>
    <t>5110-000010101450</t>
  </si>
  <si>
    <t>MESA TRAPEZOIDAL DE 1.20X 60X75</t>
  </si>
  <si>
    <t>5110-000010101329</t>
  </si>
  <si>
    <t>5110-000010101056</t>
  </si>
  <si>
    <t>MESA TRAPEZOIDAL DE 1.20X60X75</t>
  </si>
  <si>
    <t>5110-000010100932</t>
  </si>
  <si>
    <t>SILLA VISITANTE</t>
  </si>
  <si>
    <t>5110-000010101462</t>
  </si>
  <si>
    <t>5110-000010101667</t>
  </si>
  <si>
    <t>MESA DE JUNTAS OVAL 1.90X1.10X.75</t>
  </si>
  <si>
    <t>5110-000010100632</t>
  </si>
  <si>
    <t>GABINETE UNIVERSAL 90X45X1.80</t>
  </si>
  <si>
    <t>5110-000010100749</t>
  </si>
  <si>
    <t>BUTACA UNIVERSITARIA</t>
  </si>
  <si>
    <t>5110-000010100851</t>
  </si>
  <si>
    <t>5110-000010100838</t>
  </si>
  <si>
    <t>5110-000010100341</t>
  </si>
  <si>
    <t>ANAQUEL METALICO 2.20 ALTO 6 ENTREPAÑOS DE .45X91</t>
  </si>
  <si>
    <t>5110-000010101748</t>
  </si>
  <si>
    <t>SILLA OPERATIVA</t>
  </si>
  <si>
    <t>5110-000010101631</t>
  </si>
  <si>
    <t>LIBRERO ABIERTO 4 ENTREPAÑOS DE .80X.35X1.80</t>
  </si>
  <si>
    <t>5110-000010101609</t>
  </si>
  <si>
    <t>SILLON EJECUTIVO</t>
  </si>
  <si>
    <t>5110-000010101590</t>
  </si>
  <si>
    <t>5110-000010101534</t>
  </si>
  <si>
    <t>5110-000010101517</t>
  </si>
  <si>
    <t>5110-000010101332</t>
  </si>
  <si>
    <t>5110-000010101266</t>
  </si>
  <si>
    <t>5110-000010101036</t>
  </si>
  <si>
    <t>5110-000010100893</t>
  </si>
  <si>
    <t>ESCRITORIO SECRETARIAL PENINSULAR 1.20X60</t>
  </si>
  <si>
    <t>5110-000010100954</t>
  </si>
  <si>
    <t>MESA OPERATIVA 1.80X.60X.75</t>
  </si>
  <si>
    <t>5110-000010100970</t>
  </si>
  <si>
    <t>LOCKER</t>
  </si>
  <si>
    <t>5110-000010101061</t>
  </si>
  <si>
    <t>MESA DE TRABAJO TIPO PROMOCION</t>
  </si>
  <si>
    <t>5110-000010101179</t>
  </si>
  <si>
    <t>SILLA DE VISITA BASICA LINEA CORPORATIVA MARTON</t>
  </si>
  <si>
    <t>5110-000010101202</t>
  </si>
  <si>
    <t>5110-000010101515</t>
  </si>
  <si>
    <t>5110-000010101535</t>
  </si>
  <si>
    <t>5110-000010101587</t>
  </si>
  <si>
    <t>5110-000010101632</t>
  </si>
  <si>
    <t>5110-000010100719</t>
  </si>
  <si>
    <t>5110-000010100829</t>
  </si>
  <si>
    <t>5110-000010101136</t>
  </si>
  <si>
    <t>SILLA DE VISTA</t>
  </si>
  <si>
    <t>5110-000010100626</t>
  </si>
  <si>
    <t>ANAQUEL DE 2.20 DE ALTO</t>
  </si>
  <si>
    <t>5110-000010100837</t>
  </si>
  <si>
    <t>5110-000010100916</t>
  </si>
  <si>
    <t>5110-000010100977</t>
  </si>
  <si>
    <t>5110-000010101026</t>
  </si>
  <si>
    <t>5110-000010101071</t>
  </si>
  <si>
    <t>5110-000010101200</t>
  </si>
  <si>
    <t>5110-000010101249</t>
  </si>
  <si>
    <t>5110-000010100343</t>
  </si>
  <si>
    <t>5110-000010100715</t>
  </si>
  <si>
    <t>5110-000010100734</t>
  </si>
  <si>
    <t>5110-000010100742</t>
  </si>
  <si>
    <t>5110-000010100806</t>
  </si>
  <si>
    <t>5110-000010100946</t>
  </si>
  <si>
    <t>MESA PARA COMPUTO 1.20X.60X.75</t>
  </si>
  <si>
    <t>5110-000010100841</t>
  </si>
  <si>
    <t>5110-000010100923</t>
  </si>
  <si>
    <t>5110-000010101077</t>
  </si>
  <si>
    <t>5110-000010101085</t>
  </si>
  <si>
    <t>5110-000010101102</t>
  </si>
  <si>
    <t>5110-000010101235</t>
  </si>
  <si>
    <t>5110-000010101282</t>
  </si>
  <si>
    <t>5110-000010101379</t>
  </si>
  <si>
    <t>5110-000010101391</t>
  </si>
  <si>
    <t>5110-000010101411</t>
  </si>
  <si>
    <t>5110-000010101436</t>
  </si>
  <si>
    <t>5110-000010101492</t>
  </si>
  <si>
    <t>5110-000010101580</t>
  </si>
  <si>
    <t>5110-000010101548</t>
  </si>
  <si>
    <t>5110-000010101563</t>
  </si>
  <si>
    <t>5110-000010101684</t>
  </si>
  <si>
    <t>CREDENZA CON DOS ENTREPAÑOS/2 PUERTAS 75X1.62X50</t>
  </si>
  <si>
    <t>5110-000010100763</t>
  </si>
  <si>
    <t>5110-000010100767</t>
  </si>
  <si>
    <t>5110-000010100790</t>
  </si>
  <si>
    <t>5110-000010100820</t>
  </si>
  <si>
    <t>5110-000010101180</t>
  </si>
  <si>
    <t>5110-000010101256</t>
  </si>
  <si>
    <t>5110-000010101285</t>
  </si>
  <si>
    <t>5110-000010101321</t>
  </si>
  <si>
    <t>5110-000010101418</t>
  </si>
  <si>
    <t>5110-000010101546</t>
  </si>
  <si>
    <t>5110-000010100787</t>
  </si>
  <si>
    <t>5110-000010100993</t>
  </si>
  <si>
    <t>5110-000010101453</t>
  </si>
  <si>
    <t>5110-000010101481</t>
  </si>
  <si>
    <t>5110-000010101737</t>
  </si>
  <si>
    <t>5110-000010100750</t>
  </si>
  <si>
    <t>5110-000010100757</t>
  </si>
  <si>
    <t>5110-000010100995</t>
  </si>
  <si>
    <t>5110-000010101021</t>
  </si>
  <si>
    <t>5110-000010101027</t>
  </si>
  <si>
    <t>5110-000010101350</t>
  </si>
  <si>
    <t>5110-000010101673</t>
  </si>
  <si>
    <t>LIBRERO ABIERTO DE 4 ENTREPAÑOS .80X.35X1.80</t>
  </si>
  <si>
    <t>5110-000010101689</t>
  </si>
  <si>
    <t>ARCHIVERO 4 GAVETAS</t>
  </si>
  <si>
    <t>5110-000010101761</t>
  </si>
  <si>
    <t>ESCRITORIO SECRETARIAL</t>
  </si>
  <si>
    <t>5110-000010100643</t>
  </si>
  <si>
    <t>LIBRERO A PISO CON 4 ENTREPAÑOS</t>
  </si>
  <si>
    <t>5110-000010100724</t>
  </si>
  <si>
    <t>5110-000010100814</t>
  </si>
  <si>
    <t>5110-000010101025</t>
  </si>
  <si>
    <t>5110-000010101054</t>
  </si>
  <si>
    <t>5110-000010101093</t>
  </si>
  <si>
    <t>5110-000010101155</t>
  </si>
  <si>
    <t>SILLON INDIVIDUAL TIPO TABURETE SIN DESCANSABRAZOS</t>
  </si>
  <si>
    <t>5110-000010101254</t>
  </si>
  <si>
    <t>5110-000010101495</t>
  </si>
  <si>
    <t>5110-000010101602</t>
  </si>
  <si>
    <t>5110-000010101660</t>
  </si>
  <si>
    <t>GABINETE UNIVERSAL 0.90X0.4X1.180</t>
  </si>
  <si>
    <t>5110-000010101730</t>
  </si>
  <si>
    <t>MESAS DE TRABAJO PARA AULAS</t>
  </si>
  <si>
    <t>5110-000010101162</t>
  </si>
  <si>
    <t>GONDOLA CENTRAL 90X67.7X2.10 CON 12 ENTREPAÑOS</t>
  </si>
  <si>
    <t>5110-000010101475</t>
  </si>
  <si>
    <t>5110-000010101712</t>
  </si>
  <si>
    <t>5110-000010100645</t>
  </si>
  <si>
    <t>5110-000010100797</t>
  </si>
  <si>
    <t>5110-000010100843</t>
  </si>
  <si>
    <t>5110-000010100891</t>
  </si>
  <si>
    <t>MESA TIPO PROMOCION 90X60X75</t>
  </si>
  <si>
    <t>5110-000010100957</t>
  </si>
  <si>
    <t>5110-000010100987</t>
  </si>
  <si>
    <t>5110-000010100989</t>
  </si>
  <si>
    <t>5110-000010101019</t>
  </si>
  <si>
    <t>5110-000010101141</t>
  </si>
  <si>
    <t>5110-000010101171</t>
  </si>
  <si>
    <t>5110-000010101210</t>
  </si>
  <si>
    <t>5110-000010101234</t>
  </si>
  <si>
    <t>5110-000010101257</t>
  </si>
  <si>
    <t>5110-000010101286</t>
  </si>
  <si>
    <t>5110-000010101293</t>
  </si>
  <si>
    <t>5110-000010101303</t>
  </si>
  <si>
    <t>5110-000010101369</t>
  </si>
  <si>
    <t>5110-000010101428</t>
  </si>
  <si>
    <t>5110-000010101431</t>
  </si>
  <si>
    <t>5110-000010101536</t>
  </si>
  <si>
    <t>5110-000010101574</t>
  </si>
  <si>
    <t>5110-000010101700</t>
  </si>
  <si>
    <t>5110-000010100628</t>
  </si>
  <si>
    <t>5110-000010100644</t>
  </si>
  <si>
    <t>5110-000010101456</t>
  </si>
  <si>
    <t>5110-000010101496</t>
  </si>
  <si>
    <t>5110-000010101552</t>
  </si>
  <si>
    <t>5110-000010101559</t>
  </si>
  <si>
    <t>5110-000010101562</t>
  </si>
  <si>
    <t>5110-000010100778</t>
  </si>
  <si>
    <t>5110-000010100801</t>
  </si>
  <si>
    <t>5110-000010100861</t>
  </si>
  <si>
    <t>5110-000010100903</t>
  </si>
  <si>
    <t>5110-000010100920</t>
  </si>
  <si>
    <t>5110-000010100998</t>
  </si>
  <si>
    <t>5110-000010101037</t>
  </si>
  <si>
    <t>5110-000010101207</t>
  </si>
  <si>
    <t>5110-000010101326</t>
  </si>
  <si>
    <t>5110-000010101499</t>
  </si>
  <si>
    <t>5110-000010101516</t>
  </si>
  <si>
    <t>5110-000010101522</t>
  </si>
  <si>
    <t>5110-000010101561</t>
  </si>
  <si>
    <t>5110-000010101577</t>
  </si>
  <si>
    <t>5110-000010101696</t>
  </si>
  <si>
    <t>ESCRITORIO SECRETARIAL CHICO</t>
  </si>
  <si>
    <t>5110-000010100764</t>
  </si>
  <si>
    <t>5110-000010100852</t>
  </si>
  <si>
    <t>5110-000010100907</t>
  </si>
  <si>
    <t>5110-000010100908</t>
  </si>
  <si>
    <t>5110-000010100969</t>
  </si>
  <si>
    <t>5110-000010101121</t>
  </si>
  <si>
    <t>5110-000010101274</t>
  </si>
  <si>
    <t>5110-000010101349</t>
  </si>
  <si>
    <t>5110-000010101466</t>
  </si>
  <si>
    <t>5110-000010101510</t>
  </si>
  <si>
    <t>5110-000010101612</t>
  </si>
  <si>
    <t>MESA MULTIUSOS 0.90X0.60</t>
  </si>
  <si>
    <t>5110-000010101641</t>
  </si>
  <si>
    <t>ARCHIVERO VERTICAL 4 GAV. DE 46.5CMx72.5CMx1.32M</t>
  </si>
  <si>
    <t>5110-000010101724</t>
  </si>
  <si>
    <t>5110-000010100647</t>
  </si>
  <si>
    <t>MESA COLOR BASE DE 50X100X46</t>
  </si>
  <si>
    <t>5110-000010100943</t>
  </si>
  <si>
    <t>5110-000010100956</t>
  </si>
  <si>
    <t>5110-000010100930</t>
  </si>
  <si>
    <t>5110-000010100974</t>
  </si>
  <si>
    <t>5110-000010101164</t>
  </si>
  <si>
    <t>5110-000010101296</t>
  </si>
  <si>
    <t>5110-000010101299</t>
  </si>
  <si>
    <t>5110-000010101636</t>
  </si>
  <si>
    <t>CONJUNTO SECRETARIAL</t>
  </si>
  <si>
    <t>5110-000010101732</t>
  </si>
  <si>
    <t>5110-000010101611</t>
  </si>
  <si>
    <t>5110-000010101659</t>
  </si>
  <si>
    <t>5110-000010101734</t>
  </si>
  <si>
    <t>5110-000010100745</t>
  </si>
  <si>
    <t>5110-000010100773</t>
  </si>
  <si>
    <t>5110-000010100776</t>
  </si>
  <si>
    <t>5110-000010100892</t>
  </si>
  <si>
    <t>5110-000010100824</t>
  </si>
  <si>
    <t>5110-000010100866</t>
  </si>
  <si>
    <t>5110-000010100888</t>
  </si>
  <si>
    <t>5110-000010101039</t>
  </si>
  <si>
    <t>5110-000010101035</t>
  </si>
  <si>
    <t>5110-000010101195</t>
  </si>
  <si>
    <t>5110-000010101247</t>
  </si>
  <si>
    <t>5110-000010101314</t>
  </si>
  <si>
    <t>5110-000010101638</t>
  </si>
  <si>
    <t>5110-000010101572</t>
  </si>
  <si>
    <t>5110-000010101585</t>
  </si>
  <si>
    <t>5110-000010101594</t>
  </si>
  <si>
    <t>CREDENZA CON DOS ENTREPAÑOS Y DOS PUERTAS</t>
  </si>
  <si>
    <t>5110-000010101606</t>
  </si>
  <si>
    <t>5110-000010101666</t>
  </si>
  <si>
    <t>5110-000010101756</t>
  </si>
  <si>
    <t>5110-000010100755</t>
  </si>
  <si>
    <t>5110-000010100836</t>
  </si>
  <si>
    <t>5110-000010100900</t>
  </si>
  <si>
    <t>SILLA EJECUTIVA CON DESCANSABRAZOS</t>
  </si>
  <si>
    <t>5110-000010101074</t>
  </si>
  <si>
    <t>5110-000010101089</t>
  </si>
  <si>
    <t>5110-000010101111</t>
  </si>
  <si>
    <t>5110-000010101163</t>
  </si>
  <si>
    <t>MESA DE ESTUDIO 0.75 X 1.50 X 1 MTS- LINEA ITALICA</t>
  </si>
  <si>
    <t>5110-000010101217</t>
  </si>
  <si>
    <t>5110-000010101531</t>
  </si>
  <si>
    <t>5110-000010101544</t>
  </si>
  <si>
    <t>5110-000010101551</t>
  </si>
  <si>
    <t>5110-000010101588</t>
  </si>
  <si>
    <t>5110-000010101064</t>
  </si>
  <si>
    <t>5110-000010101143</t>
  </si>
  <si>
    <t>5110-000010101338</t>
  </si>
  <si>
    <t>5110-000010101452</t>
  </si>
  <si>
    <t>5110-000010101707</t>
  </si>
  <si>
    <t>5110-000010100811</t>
  </si>
  <si>
    <t>5110-000010100945</t>
  </si>
  <si>
    <t>5110-000010101001</t>
  </si>
  <si>
    <t>5110-000010101132</t>
  </si>
  <si>
    <t>5110-000010101138</t>
  </si>
  <si>
    <t>5110-000010101327</t>
  </si>
  <si>
    <t>5110-000010101340</t>
  </si>
  <si>
    <t>5110-000010101382</t>
  </si>
  <si>
    <t>5110-000010101390</t>
  </si>
  <si>
    <t>5110-000010101425</t>
  </si>
  <si>
    <t>5110-000010101524</t>
  </si>
  <si>
    <t>5110-000010101589</t>
  </si>
  <si>
    <t>5110-000010101694</t>
  </si>
  <si>
    <t>MESA CIRCULAR PARA JUNTAS</t>
  </si>
  <si>
    <t>5110-000010100648</t>
  </si>
  <si>
    <t>CONJUNTO SECRETARIAL DE 1.60X60 Y 1.20X45</t>
  </si>
  <si>
    <t>5110-000010100737</t>
  </si>
  <si>
    <t>5110-000010100984</t>
  </si>
  <si>
    <t>5110-000010101044</t>
  </si>
  <si>
    <t>5110-000010101050</t>
  </si>
  <si>
    <t>5110-000010101053</t>
  </si>
  <si>
    <t>5110-000010101226</t>
  </si>
  <si>
    <t>5110-000010101308</t>
  </si>
  <si>
    <t>5110-000010101353</t>
  </si>
  <si>
    <t>5110-000010101355</t>
  </si>
  <si>
    <t>5110-000010101422</t>
  </si>
  <si>
    <t>5110-000010100621</t>
  </si>
  <si>
    <t>ARCHIVERO 4 GAV. VERTICAL DE 1.35X.70X.46</t>
  </si>
  <si>
    <t>5110-000010100718</t>
  </si>
  <si>
    <t>5110-000010100772</t>
  </si>
  <si>
    <t>5110-000010100800</t>
  </si>
  <si>
    <t>5110-000010100808</t>
  </si>
  <si>
    <t>5110-000010100928</t>
  </si>
  <si>
    <t>5110-000010100937</t>
  </si>
  <si>
    <t>5110-000010100941</t>
  </si>
  <si>
    <t>5110-000010101168</t>
  </si>
  <si>
    <t>5110-000010101298</t>
  </si>
  <si>
    <t>5110-000010101328</t>
  </si>
  <si>
    <t>5110-000010101337</t>
  </si>
  <si>
    <t>5110-000010101344</t>
  </si>
  <si>
    <t>5110-000010101429</t>
  </si>
  <si>
    <t>5110-000010101464</t>
  </si>
  <si>
    <t>5110-000010101537</t>
  </si>
  <si>
    <t>5110-000010101593</t>
  </si>
  <si>
    <t>5110-000010100817</t>
  </si>
  <si>
    <t>5110-000010100731</t>
  </si>
  <si>
    <t>5110-000010100732</t>
  </si>
  <si>
    <t>5110-000010100832</t>
  </si>
  <si>
    <t>5110-000010100849</t>
  </si>
  <si>
    <t>5110-000010100979</t>
  </si>
  <si>
    <t>5110-000010101028</t>
  </si>
  <si>
    <t>5110-000010101041</t>
  </si>
  <si>
    <t>5110-000010101272</t>
  </si>
  <si>
    <t>5110-000010101388</t>
  </si>
  <si>
    <t>5110-000010101416</t>
  </si>
  <si>
    <t>5110-000010101547</t>
  </si>
  <si>
    <t>5110-000010101663</t>
  </si>
  <si>
    <t>SILLON EJECUTIVO BASE ESTRELLA 5 PUNTAS</t>
  </si>
  <si>
    <t>5110-000010100725</t>
  </si>
  <si>
    <t>5110-000010100810</t>
  </si>
  <si>
    <t>5110-000010100831</t>
  </si>
  <si>
    <t>5110-000010100899</t>
  </si>
  <si>
    <t>5110-000010100978</t>
  </si>
  <si>
    <t>5110-000010100999</t>
  </si>
  <si>
    <t>5110-000010101251</t>
  </si>
  <si>
    <t>5110-000010101253</t>
  </si>
  <si>
    <t>5110-000010101258</t>
  </si>
  <si>
    <t>5110-000010101330</t>
  </si>
  <si>
    <t>5110-000010101381</t>
  </si>
  <si>
    <t>5110-000010101461</t>
  </si>
  <si>
    <t>5110-000010101473</t>
  </si>
  <si>
    <t>5110-000010101554</t>
  </si>
  <si>
    <t>5110-000010101613</t>
  </si>
  <si>
    <t>5110-000010100927</t>
  </si>
  <si>
    <t>5110-000010100981</t>
  </si>
  <si>
    <t>5110-000010101004</t>
  </si>
  <si>
    <t>5110-000010101091</t>
  </si>
  <si>
    <t>5110-000010101262</t>
  </si>
  <si>
    <t>5110-000010101392</t>
  </si>
  <si>
    <t>5110-000010101454</t>
  </si>
  <si>
    <t>5110-000010101479</t>
  </si>
  <si>
    <t>5110-000010101482</t>
  </si>
  <si>
    <t>5110-000010101520</t>
  </si>
  <si>
    <t>5110-000010101629</t>
  </si>
  <si>
    <t>5110-000010101702</t>
  </si>
  <si>
    <t>5110-000010101715</t>
  </si>
  <si>
    <t>5110-000010101728</t>
  </si>
  <si>
    <t>5110-000010101645</t>
  </si>
  <si>
    <t>SILLA SECRETARIAL</t>
  </si>
  <si>
    <t>5110-000010100971</t>
  </si>
  <si>
    <t>5110-000010100986</t>
  </si>
  <si>
    <t>5110-000010100990</t>
  </si>
  <si>
    <t>5110-000010101055</t>
  </si>
  <si>
    <t>5110-000010101215</t>
  </si>
  <si>
    <t>5110-000010101224</t>
  </si>
  <si>
    <t>5110-000010101236</t>
  </si>
  <si>
    <t>5110-000010101295</t>
  </si>
  <si>
    <t>5110-000010101306</t>
  </si>
  <si>
    <t>5110-000010101316</t>
  </si>
  <si>
    <t>5110-000010101362</t>
  </si>
  <si>
    <t>5110-000010101433</t>
  </si>
  <si>
    <t>5110-000010101435</t>
  </si>
  <si>
    <t>5110-000010101469</t>
  </si>
  <si>
    <t>5110-000010101526</t>
  </si>
  <si>
    <t>5110-000010100720</t>
  </si>
  <si>
    <t>5110-000010100736</t>
  </si>
  <si>
    <t>5110-000010100774</t>
  </si>
  <si>
    <t>5110-000010100835</t>
  </si>
  <si>
    <t>5110-000010100918</t>
  </si>
  <si>
    <t>5110-000010100924</t>
  </si>
  <si>
    <t>5110-000010100988</t>
  </si>
  <si>
    <t>5110-000010101000</t>
  </si>
  <si>
    <t>5110-000010101205</t>
  </si>
  <si>
    <t>5110-000010101343</t>
  </si>
  <si>
    <t>5110-000010101549</t>
  </si>
  <si>
    <t>5110-000010100730</t>
  </si>
  <si>
    <t>5110-000010100961</t>
  </si>
  <si>
    <t>LIBRERO DE 1.81X.76X.33</t>
  </si>
  <si>
    <t>5110-000010100967</t>
  </si>
  <si>
    <t>5110-000010100982</t>
  </si>
  <si>
    <t>5110-000010101070</t>
  </si>
  <si>
    <t>5110-000010101229</t>
  </si>
  <si>
    <t>5110-000010101242</t>
  </si>
  <si>
    <t>5110-000010101309</t>
  </si>
  <si>
    <t>5110-000010101467</t>
  </si>
  <si>
    <t>5110-000010101476</t>
  </si>
  <si>
    <t>5110-000010101697</t>
  </si>
  <si>
    <t>5110-000010101711</t>
  </si>
  <si>
    <t>5110-000010101740</t>
  </si>
  <si>
    <t>5110-000010101755</t>
  </si>
  <si>
    <t>5110-000010100623</t>
  </si>
  <si>
    <t>5110-000010100633</t>
  </si>
  <si>
    <t>SILLON EJECUTIVO C/REFUERZO EN CADA BRAZO</t>
  </si>
  <si>
    <t>5110-000010100728</t>
  </si>
  <si>
    <t>5110-000010100830</t>
  </si>
  <si>
    <t>5110-000010100931</t>
  </si>
  <si>
    <t>5110-000010100821</t>
  </si>
  <si>
    <t>5110-000010100771</t>
  </si>
  <si>
    <t>5110-000010100768</t>
  </si>
  <si>
    <t>5110-000010100939</t>
  </si>
  <si>
    <t>5110-000010100952</t>
  </si>
  <si>
    <t>5110-000010100955</t>
  </si>
  <si>
    <t>5110-000010101214</t>
  </si>
  <si>
    <t>5110-000010101320</t>
  </si>
  <si>
    <t>5110-000010101604</t>
  </si>
  <si>
    <t>5110-000010101539</t>
  </si>
  <si>
    <t>5110-000010101528</t>
  </si>
  <si>
    <t>5110-000010101446</t>
  </si>
  <si>
    <t>5110-000010101445</t>
  </si>
  <si>
    <t>5110-000010101427</t>
  </si>
  <si>
    <t>5110-000010101325</t>
  </si>
  <si>
    <t>5110-000010101313</t>
  </si>
  <si>
    <t>5110-000010101301</t>
  </si>
  <si>
    <t>5110-000010101297</t>
  </si>
  <si>
    <t>5110-000010101213</t>
  </si>
  <si>
    <t>5110-000010101354</t>
  </si>
  <si>
    <t>5110-000010101503</t>
  </si>
  <si>
    <t>5110-000010101584</t>
  </si>
  <si>
    <t>5110-000010101586</t>
  </si>
  <si>
    <t>5110-000010100796</t>
  </si>
  <si>
    <t>5110-000010100896</t>
  </si>
  <si>
    <t>5110-000010100919</t>
  </si>
  <si>
    <t>5110-000010101011</t>
  </si>
  <si>
    <t>5110-000010101033</t>
  </si>
  <si>
    <t>5110-000010101049</t>
  </si>
  <si>
    <t>5110-000010101144</t>
  </si>
  <si>
    <t>5110-000010101255</t>
  </si>
  <si>
    <t>5110-000010101278</t>
  </si>
  <si>
    <t>5110-000010101290</t>
  </si>
  <si>
    <t>5110-000010101358</t>
  </si>
  <si>
    <t>5110-000010101389</t>
  </si>
  <si>
    <t>5110-000010101633</t>
  </si>
  <si>
    <t>ARCHIVERO 4 GAV. VERTICAL DE 50X60X1.32</t>
  </si>
  <si>
    <t>5110-000010100631</t>
  </si>
  <si>
    <t>5110-000010100833</t>
  </si>
  <si>
    <t>5110-000010101020</t>
  </si>
  <si>
    <t>5110-000010101140</t>
  </si>
  <si>
    <t>5110-000010101424</t>
  </si>
  <si>
    <t>5110-000010101511</t>
  </si>
  <si>
    <t>5110-000010101542</t>
  </si>
  <si>
    <t>5110-000010101627</t>
  </si>
  <si>
    <t>5110-000010101674</t>
  </si>
  <si>
    <t>MESA CON FALDON 75X149X60</t>
  </si>
  <si>
    <t>5110-000010101688</t>
  </si>
  <si>
    <t>5110-000010100624</t>
  </si>
  <si>
    <t>5110-000010100759</t>
  </si>
  <si>
    <t>5110-000010100769</t>
  </si>
  <si>
    <t>5110-000010100813</t>
  </si>
  <si>
    <t>5110-000010100828</t>
  </si>
  <si>
    <t>5110-000010100922</t>
  </si>
  <si>
    <t>5110-000010100938</t>
  </si>
  <si>
    <t>5110-000010101029</t>
  </si>
  <si>
    <t>5110-000010101051</t>
  </si>
  <si>
    <t>5110-000010101146</t>
  </si>
  <si>
    <t>5110-000010101294</t>
  </si>
  <si>
    <t>5110-000010101439</t>
  </si>
  <si>
    <t>5110-000010101490</t>
  </si>
  <si>
    <t>5110-000010101569</t>
  </si>
  <si>
    <t>5110-000010101681</t>
  </si>
  <si>
    <t>5110-000010101718</t>
  </si>
  <si>
    <t>5110-000010101739</t>
  </si>
  <si>
    <t>5110-000010101754</t>
  </si>
  <si>
    <t>5110-000010100634</t>
  </si>
  <si>
    <t>SILLA DE TRABAJO, BASE ESTRELLA</t>
  </si>
  <si>
    <t>5110-000010100834</t>
  </si>
  <si>
    <t>5110-000010100926</t>
  </si>
  <si>
    <t>5110-000010101137</t>
  </si>
  <si>
    <t>5110-000010101194</t>
  </si>
  <si>
    <t>5110-000010101201</t>
  </si>
  <si>
    <t>5110-000010101324</t>
  </si>
  <si>
    <t>5110-000010101440</t>
  </si>
  <si>
    <t>5110-000010101478</t>
  </si>
  <si>
    <t>5110-000010101487</t>
  </si>
  <si>
    <t>5110-000010101637</t>
  </si>
  <si>
    <t>5110-000010101735</t>
  </si>
  <si>
    <t>5110-000010100642</t>
  </si>
  <si>
    <t>5110-000010100807</t>
  </si>
  <si>
    <t>5110-000010101013</t>
  </si>
  <si>
    <t>5110-000010101014</t>
  </si>
  <si>
    <t>5110-000010101080</t>
  </si>
  <si>
    <t>5110-000010101149</t>
  </si>
  <si>
    <t>5110-000010101197</t>
  </si>
  <si>
    <t>5110-000010101203</t>
  </si>
  <si>
    <t>5110-000010101480</t>
  </si>
  <si>
    <t>5110-000010101601</t>
  </si>
  <si>
    <t>5110-000010101701</t>
  </si>
  <si>
    <t>5110-000010101704</t>
  </si>
  <si>
    <t>5110-000010100344</t>
  </si>
  <si>
    <t>5110-000010100738</t>
  </si>
  <si>
    <t>5110-000010100805</t>
  </si>
  <si>
    <t>5110-000010100856</t>
  </si>
  <si>
    <t>5110-000010101110</t>
  </si>
  <si>
    <t>5110-000010101151</t>
  </si>
  <si>
    <t>MESA DE ESTUDIO 0.75 X 1.50 X 0.90 MTS-SIBASA</t>
  </si>
  <si>
    <t>5110-000010101232</t>
  </si>
  <si>
    <t>5110-000010101310</t>
  </si>
  <si>
    <t>5110-000010101315</t>
  </si>
  <si>
    <t>5110-000010101317</t>
  </si>
  <si>
    <t>5110-000010101361</t>
  </si>
  <si>
    <t>5110-000010101468</t>
  </si>
  <si>
    <t>5110-000010101628</t>
  </si>
  <si>
    <t>5110-000010101713</t>
  </si>
  <si>
    <t>5110-000010101736</t>
  </si>
  <si>
    <t>5110-000010100753</t>
  </si>
  <si>
    <t>5110-000010100756</t>
  </si>
  <si>
    <t>5110-000010100819</t>
  </si>
  <si>
    <t>5110-000010100842</t>
  </si>
  <si>
    <t>5110-000010100913</t>
  </si>
  <si>
    <t>5110-000010100934</t>
  </si>
  <si>
    <t>5110-000010100944</t>
  </si>
  <si>
    <t>5110-000010101023</t>
  </si>
  <si>
    <t>5110-000010101174</t>
  </si>
  <si>
    <t>5110-000010101271</t>
  </si>
  <si>
    <t>5110-000010101307</t>
  </si>
  <si>
    <t>5110-000010101360</t>
  </si>
  <si>
    <t>5110-000010101363</t>
  </si>
  <si>
    <t>5110-000010101364</t>
  </si>
  <si>
    <t>5110-000010101368</t>
  </si>
  <si>
    <t>5110-000010101403</t>
  </si>
  <si>
    <t>5110-000010101414</t>
  </si>
  <si>
    <t>5110-000010101434</t>
  </si>
  <si>
    <t>5110-000010101550</t>
  </si>
  <si>
    <t>5110-000010101565</t>
  </si>
  <si>
    <t>5110-000010101209</t>
  </si>
  <si>
    <t>5110-000010101441</t>
  </si>
  <si>
    <t>5110-000010101472</t>
  </si>
  <si>
    <t>5110-000010101489</t>
  </si>
  <si>
    <t>5110-000010101493</t>
  </si>
  <si>
    <t>5110-000010101538</t>
  </si>
  <si>
    <t>5110-000010101555</t>
  </si>
  <si>
    <t>5110-000010101607</t>
  </si>
  <si>
    <t>5110-000010101644</t>
  </si>
  <si>
    <t>ANAQUEL 4 POSTES 6 ENTREPAÑOS 2.21 DE ALTO</t>
  </si>
  <si>
    <t>5110-000010101680</t>
  </si>
  <si>
    <t>5110-000010101691</t>
  </si>
  <si>
    <t>5110-000010101720</t>
  </si>
  <si>
    <t>5110-000010101744</t>
  </si>
  <si>
    <t>5110-000010100775</t>
  </si>
  <si>
    <t>5110-000010100816</t>
  </si>
  <si>
    <t>5110-000010101095</t>
  </si>
  <si>
    <t>5110-000010101108</t>
  </si>
  <si>
    <t>5110-000010101208</t>
  </si>
  <si>
    <t>5110-000010101227</t>
  </si>
  <si>
    <t>5110-000010101238</t>
  </si>
  <si>
    <t>5110-000010101243</t>
  </si>
  <si>
    <t>5110-000010101261</t>
  </si>
  <si>
    <t>5110-000010101311</t>
  </si>
  <si>
    <t>5110-000010101334</t>
  </si>
  <si>
    <t>5110-000010101356</t>
  </si>
  <si>
    <t>5110-000010101372</t>
  </si>
  <si>
    <t>5110-000010101459</t>
  </si>
  <si>
    <t>5110-000010101485</t>
  </si>
  <si>
    <t>5110-000010101504</t>
  </si>
  <si>
    <t>5110-000010101626</t>
  </si>
  <si>
    <t>5110-000010101658</t>
  </si>
  <si>
    <t>5110-000010101717</t>
  </si>
  <si>
    <t>5110-000010101746</t>
  </si>
  <si>
    <t>5110-000010100716</t>
  </si>
  <si>
    <t>5110-000010101647</t>
  </si>
  <si>
    <t>MODULO EJECUTIVO 1.70 X 2.20</t>
  </si>
  <si>
    <t>5110-000010101664</t>
  </si>
  <si>
    <t>5110-000010101665</t>
  </si>
  <si>
    <t>5110-000010100812</t>
  </si>
  <si>
    <t>5110-000010100844</t>
  </si>
  <si>
    <t>5110-000010101030</t>
  </si>
  <si>
    <t>5110-000010101075</t>
  </si>
  <si>
    <t>5110-000010101112</t>
  </si>
  <si>
    <t>5110-000010101402</t>
  </si>
  <si>
    <t>5110-000010100904</t>
  </si>
  <si>
    <t>5110-000010100912</t>
  </si>
  <si>
    <t>5110-000010100997</t>
  </si>
  <si>
    <t>5110-000010101034</t>
  </si>
  <si>
    <t>5110-000010101065</t>
  </si>
  <si>
    <t>5110-000010101166</t>
  </si>
  <si>
    <t>5110-000010101177</t>
  </si>
  <si>
    <t>5110-000010101198</t>
  </si>
  <si>
    <t>5110-000010101231</t>
  </si>
  <si>
    <t>5110-000010101263</t>
  </si>
  <si>
    <t>5110-000010101351</t>
  </si>
  <si>
    <t>5110-000010101477</t>
  </si>
  <si>
    <t>5110-000010101530</t>
  </si>
  <si>
    <t>5110-000010101543</t>
  </si>
  <si>
    <t>5110-000010101635</t>
  </si>
  <si>
    <t>5110-000010100622</t>
  </si>
  <si>
    <t>5110-000010100625</t>
  </si>
  <si>
    <t>5110-000010100723</t>
  </si>
  <si>
    <t>5110-000010100762</t>
  </si>
  <si>
    <t>5110-000010100886</t>
  </si>
  <si>
    <t>5110-000010101003</t>
  </si>
  <si>
    <t>5110-000010101006</t>
  </si>
  <si>
    <t>5110-000010101084</t>
  </si>
  <si>
    <t>5110-000010101107</t>
  </si>
  <si>
    <t>5110-000010101216</t>
  </si>
  <si>
    <t>5110-000010101413</t>
  </si>
  <si>
    <t>5110-000010101570</t>
  </si>
  <si>
    <t>5110-000010101625</t>
  </si>
  <si>
    <t>5110-000010101721</t>
  </si>
  <si>
    <t>5110-000010101747</t>
  </si>
  <si>
    <t>5110-000010100782</t>
  </si>
  <si>
    <t>5110-000010100901</t>
  </si>
  <si>
    <t>5110-000010100953</t>
  </si>
  <si>
    <t>5110-000010100860</t>
  </si>
  <si>
    <t>5110-000010100985</t>
  </si>
  <si>
    <t>5110-000010101002</t>
  </si>
  <si>
    <t>5110-000010101240</t>
  </si>
  <si>
    <t>5110-000010101281</t>
  </si>
  <si>
    <t>5110-000010101417</t>
  </si>
  <si>
    <t>5110-000010101420</t>
  </si>
  <si>
    <t>5110-000010101359</t>
  </si>
  <si>
    <t>5110-000010101523</t>
  </si>
  <si>
    <t>5110-000010100965</t>
  </si>
  <si>
    <t>5110-000010101222</t>
  </si>
  <si>
    <t>5110-000010101267</t>
  </si>
  <si>
    <t>5110-000010101276</t>
  </si>
  <si>
    <t>5110-000010101302</t>
  </si>
  <si>
    <t>5110-000010101347</t>
  </si>
  <si>
    <t>5110-000010101400</t>
  </si>
  <si>
    <t>5110-000010101558</t>
  </si>
  <si>
    <t>5110-000010101683</t>
  </si>
  <si>
    <t>5110-000010101749</t>
  </si>
  <si>
    <t>5110-000010100902</t>
  </si>
  <si>
    <t>5110-000010101170</t>
  </si>
  <si>
    <t>5110-000010101371</t>
  </si>
  <si>
    <t>5110-000010101408</t>
  </si>
  <si>
    <t>5110-000010101442</t>
  </si>
  <si>
    <t>5110-000010101500</t>
  </si>
  <si>
    <t>5110-000010101525</t>
  </si>
  <si>
    <t>5110-000010101662</t>
  </si>
  <si>
    <t>5110-000010101743</t>
  </si>
  <si>
    <t>5110-000010101131</t>
  </si>
  <si>
    <t>5110-000010101703</t>
  </si>
  <si>
    <t>5110-000010101182</t>
  </si>
  <si>
    <t>5110-000010101597</t>
  </si>
  <si>
    <t>5110-000010100948</t>
  </si>
  <si>
    <t>5110-000010100964</t>
  </si>
  <si>
    <t>5110-000010101010</t>
  </si>
  <si>
    <t>5110-000010101157</t>
  </si>
  <si>
    <t>5110-000010101265</t>
  </si>
  <si>
    <t>5110-000010101275</t>
  </si>
  <si>
    <t>5110-000010101373</t>
  </si>
  <si>
    <t>5110-000010101412</t>
  </si>
  <si>
    <t>5110-000010101423</t>
  </si>
  <si>
    <t>5110-000010101578</t>
  </si>
  <si>
    <t>5110-000010101600</t>
  </si>
  <si>
    <t>5110-000010101672</t>
  </si>
  <si>
    <t>5110-000010101678</t>
  </si>
  <si>
    <t>5110-000010101699</t>
  </si>
  <si>
    <t>5110-000010100646</t>
  </si>
  <si>
    <t>5110-000010101608</t>
  </si>
  <si>
    <t>5110-000010101161</t>
  </si>
  <si>
    <t>5110-000010101181</t>
  </si>
  <si>
    <t>5110-000010101288</t>
  </si>
  <si>
    <t>5110-000010101366</t>
  </si>
  <si>
    <t>5110-000010101377</t>
  </si>
  <si>
    <t>5110-000010101393</t>
  </si>
  <si>
    <t>5110-000010101529</t>
  </si>
  <si>
    <t>5110-000010101556</t>
  </si>
  <si>
    <t>5110-000010101605</t>
  </si>
  <si>
    <t>5110-000010101758</t>
  </si>
  <si>
    <t>5110-000010100641</t>
  </si>
  <si>
    <t>5110-000010100925</t>
  </si>
  <si>
    <t>5110-000010100933</t>
  </si>
  <si>
    <t>5110-000010101098</t>
  </si>
  <si>
    <t>5110-000010101218</t>
  </si>
  <si>
    <t>5110-000010101219</t>
  </si>
  <si>
    <t>5110-000010101339</t>
  </si>
  <si>
    <t>5110-000010101380</t>
  </si>
  <si>
    <t>5110-000010101447</t>
  </si>
  <si>
    <t>5110-000010101449</t>
  </si>
  <si>
    <t>5110-000010101541</t>
  </si>
  <si>
    <t>5110-000010101545</t>
  </si>
  <si>
    <t>5110-000010101642</t>
  </si>
  <si>
    <t>5110-000010101714</t>
  </si>
  <si>
    <t>5110-000010100721</t>
  </si>
  <si>
    <t>5110-000010100640</t>
  </si>
  <si>
    <t>5110-000010100785</t>
  </si>
  <si>
    <t>5110-000010100822</t>
  </si>
  <si>
    <t>5110-000010100972</t>
  </si>
  <si>
    <t>5110-000010101007</t>
  </si>
  <si>
    <t>5110-000010101133</t>
  </si>
  <si>
    <t>5110-000010101148</t>
  </si>
  <si>
    <t>5110-000010101153</t>
  </si>
  <si>
    <t>5110-000010101173</t>
  </si>
  <si>
    <t>5110-000010101319</t>
  </si>
  <si>
    <t>5110-000010101322</t>
  </si>
  <si>
    <t>5110-000010101331</t>
  </si>
  <si>
    <t>5110-000010101335</t>
  </si>
  <si>
    <t>5110-000010101383</t>
  </si>
  <si>
    <t>5110-000010101387</t>
  </si>
  <si>
    <t>5110-000010101395</t>
  </si>
  <si>
    <t>5110-000010101723</t>
  </si>
  <si>
    <t>5110-000010100784</t>
  </si>
  <si>
    <t>5110-000010100789</t>
  </si>
  <si>
    <t>5110-000010100794</t>
  </si>
  <si>
    <t>5110-000010100890</t>
  </si>
  <si>
    <t>5110-000010100921</t>
  </si>
  <si>
    <t>5110-000010101016</t>
  </si>
  <si>
    <t>5110-000010101046</t>
  </si>
  <si>
    <t>5110-000010101100</t>
  </si>
  <si>
    <t>5110-000010101220</t>
  </si>
  <si>
    <t>5110-000010101241</t>
  </si>
  <si>
    <t>5110-000010101279</t>
  </si>
  <si>
    <t>5110-000010101284</t>
  </si>
  <si>
    <t>5110-000010101342</t>
  </si>
  <si>
    <t>5110-000010101579</t>
  </si>
  <si>
    <t>5110-000010101695</t>
  </si>
  <si>
    <t>5110-000010101722</t>
  </si>
  <si>
    <t>5110-000010101731</t>
  </si>
  <si>
    <t>5110-000010100630</t>
  </si>
  <si>
    <t>5110-000010100636</t>
  </si>
  <si>
    <t>MESA PLEGABLE  DE 2.44X76</t>
  </si>
  <si>
    <t>5110-000010100786</t>
  </si>
  <si>
    <t>5110-000010100803</t>
  </si>
  <si>
    <t>5110-000010100853</t>
  </si>
  <si>
    <t>5110-000010100911</t>
  </si>
  <si>
    <t>5110-000010100935</t>
  </si>
  <si>
    <t>CONJUNTO PENINSULAR SECRETARIAL1.40X.60</t>
  </si>
  <si>
    <t>5110-000010101040</t>
  </si>
  <si>
    <t>5110-000010101058</t>
  </si>
  <si>
    <t>5110-000010101096</t>
  </si>
  <si>
    <t>5110-000010101260</t>
  </si>
  <si>
    <t>5110-000010101384</t>
  </si>
  <si>
    <t>5110-000010101491</t>
  </si>
  <si>
    <t>5110-000010101575</t>
  </si>
  <si>
    <t>5110-000010101676</t>
  </si>
  <si>
    <t>5110-000010101719</t>
  </si>
  <si>
    <t>5110-000010101725</t>
  </si>
  <si>
    <t>5110-000010101750</t>
  </si>
  <si>
    <t>5110-000010100780</t>
  </si>
  <si>
    <t>5110-000010100788</t>
  </si>
  <si>
    <t>5110-000010100858</t>
  </si>
  <si>
    <t>5110-000010100929</t>
  </si>
  <si>
    <t>5110-000010100975</t>
  </si>
  <si>
    <t>5110-000010100795</t>
  </si>
  <si>
    <t>5110-000010101457</t>
  </si>
  <si>
    <t>5110-000010101527</t>
  </si>
  <si>
    <t>5110-000010101581</t>
  </si>
  <si>
    <t>5110-000010101685</t>
  </si>
  <si>
    <t>CREDENZA CON DOS CAJONES/1 REPISA 1.20X0.46X0.67</t>
  </si>
  <si>
    <t>5110-000010101729</t>
  </si>
  <si>
    <t>5110-000010100850</t>
  </si>
  <si>
    <t>5110-000010100857</t>
  </si>
  <si>
    <t>5110-000010100889</t>
  </si>
  <si>
    <t>5110-000010100915</t>
  </si>
  <si>
    <t>5110-000010101031</t>
  </si>
  <si>
    <t>5110-000010101646</t>
  </si>
  <si>
    <t>5110-000010101119</t>
  </si>
  <si>
    <t>5110-000010101142</t>
  </si>
  <si>
    <t>5110-000010100968</t>
  </si>
  <si>
    <t>5110-000010100917</t>
  </si>
  <si>
    <t>5110-000010100804</t>
  </si>
  <si>
    <t>5110-000010100792</t>
  </si>
  <si>
    <t>5110-000010101264</t>
  </si>
  <si>
    <t>5110-000010100717</t>
  </si>
  <si>
    <t>5110-000010100777</t>
  </si>
  <si>
    <t>5110-000010100895</t>
  </si>
  <si>
    <t>5110-000010100942</t>
  </si>
  <si>
    <t>5110-000010100960</t>
  </si>
  <si>
    <t>5110-000010101022</t>
  </si>
  <si>
    <t>5110-000010101043</t>
  </si>
  <si>
    <t>5110-000010101048</t>
  </si>
  <si>
    <t>5110-000010101059</t>
  </si>
  <si>
    <t>5110-000010101460</t>
  </si>
  <si>
    <t>5110-000010101147</t>
  </si>
  <si>
    <t>5110-000010100996</t>
  </si>
  <si>
    <t>5110-000010100992</t>
  </si>
  <si>
    <t>5110-000010100733</t>
  </si>
  <si>
    <t>5110-000010100741</t>
  </si>
  <si>
    <t>5110-000010100781</t>
  </si>
  <si>
    <t>5110-000010100798</t>
  </si>
  <si>
    <t>5110-000010100854</t>
  </si>
  <si>
    <t>5110-000010100887</t>
  </si>
  <si>
    <t>5110-000010100726</t>
  </si>
  <si>
    <t>5110-000010101726</t>
  </si>
  <si>
    <t>5110-000010101693</t>
  </si>
  <si>
    <t>5110-000010101668</t>
  </si>
  <si>
    <t>ARCHIVERO 2 GAVETAS 70X47X49</t>
  </si>
  <si>
    <t>5110-000010101576</t>
  </si>
  <si>
    <t>5110-000010101270</t>
  </si>
  <si>
    <t>5110-000010101228</t>
  </si>
  <si>
    <t>5110-000010101060</t>
  </si>
  <si>
    <t>5110-000010100739</t>
  </si>
  <si>
    <t>5110-000010100793</t>
  </si>
  <si>
    <t>5110-000010100818</t>
  </si>
  <si>
    <t>5110-000010100973</t>
  </si>
  <si>
    <t>5110-000010101012</t>
  </si>
  <si>
    <t>5110-000010101087</t>
  </si>
  <si>
    <t>5110-000010101101</t>
  </si>
  <si>
    <t>5110-000010101289</t>
  </si>
  <si>
    <t>5110-000010101410</t>
  </si>
  <si>
    <t>5110-000010101426</t>
  </si>
  <si>
    <t>5110-000010101677</t>
  </si>
  <si>
    <t>5110-000010100825</t>
  </si>
  <si>
    <t>5110-000010101114</t>
  </si>
  <si>
    <t>5110-000010101165</t>
  </si>
  <si>
    <t>5110-000010101280</t>
  </si>
  <si>
    <t>5110-000010101300</t>
  </si>
  <si>
    <t>5110-000010101357</t>
  </si>
  <si>
    <t>5110-000010101365</t>
  </si>
  <si>
    <t>5110-000010101502</t>
  </si>
  <si>
    <t>5110-000010101505</t>
  </si>
  <si>
    <t>5110-000010101592</t>
  </si>
  <si>
    <t>5110-000010101598</t>
  </si>
  <si>
    <t>5110-000010101757</t>
  </si>
  <si>
    <t>5110-000010101398</t>
  </si>
  <si>
    <t>5110-000010101396</t>
  </si>
  <si>
    <t>5110-000010101742</t>
  </si>
  <si>
    <t>5110-000010101630</t>
  </si>
  <si>
    <t>5110-000010101348</t>
  </si>
  <si>
    <t>5110-000010101239</t>
  </si>
  <si>
    <t>5110-000010101206</t>
  </si>
  <si>
    <t>5110-000010101690</t>
  </si>
  <si>
    <t>5110-000010101259</t>
  </si>
  <si>
    <t>5110-000010101246</t>
  </si>
  <si>
    <t>5110-000010101154</t>
  </si>
  <si>
    <t>5110-000010100951</t>
  </si>
  <si>
    <t>5110-000010100863</t>
  </si>
  <si>
    <t>5110-000010100840</t>
  </si>
  <si>
    <t>5110-000010100758</t>
  </si>
  <si>
    <t>5110-000010101156</t>
  </si>
  <si>
    <t>MESA CENTRAL</t>
  </si>
  <si>
    <t>5110-000010101494</t>
  </si>
  <si>
    <t>5110-000010101507</t>
  </si>
  <si>
    <t>5110-000010101150</t>
  </si>
  <si>
    <t>5110-000010101752</t>
  </si>
  <si>
    <t>5110-000010101751</t>
  </si>
  <si>
    <t>5110-000010101727</t>
  </si>
  <si>
    <t>5110-000010101564</t>
  </si>
  <si>
    <t>5110-000010101405</t>
  </si>
  <si>
    <t>5110-000010101105</t>
  </si>
  <si>
    <t>5110-000010101099</t>
  </si>
  <si>
    <t>5110-000010101038</t>
  </si>
  <si>
    <t>5110-000010101540</t>
  </si>
  <si>
    <t>5110-000010101661</t>
  </si>
  <si>
    <t>5110-000010101682</t>
  </si>
  <si>
    <t>5110-000010100864</t>
  </si>
  <si>
    <t>5110-000010100744</t>
  </si>
  <si>
    <t>5110-000010101760</t>
  </si>
  <si>
    <t>5110-000010101566</t>
  </si>
  <si>
    <t>5110-000010101432</t>
  </si>
  <si>
    <t>5110-000010101415</t>
  </si>
  <si>
    <t>5110-000010101378</t>
  </si>
  <si>
    <t>5110-000010101438</t>
  </si>
  <si>
    <t>5110-000010101463</t>
  </si>
  <si>
    <t>5110-000010101471</t>
  </si>
  <si>
    <t>5110-000010101497</t>
  </si>
  <si>
    <t>5110-000010101514</t>
  </si>
  <si>
    <t>5110-000010101169</t>
  </si>
  <si>
    <t>5110-000010100983</t>
  </si>
  <si>
    <t>5110-000010100976</t>
  </si>
  <si>
    <t>5110-000010100823</t>
  </si>
  <si>
    <t>5110-000010100802</t>
  </si>
  <si>
    <t>5110-000010100791</t>
  </si>
  <si>
    <t>5110-000010100748</t>
  </si>
  <si>
    <t>5110-000010100729</t>
  </si>
  <si>
    <t>5110-000010100867</t>
  </si>
  <si>
    <t>5110-000010100958</t>
  </si>
  <si>
    <t>5110-000010100962</t>
  </si>
  <si>
    <t>5110-000010100342</t>
  </si>
  <si>
    <t>5110-000010101741</t>
  </si>
  <si>
    <t>5110-000010101687</t>
  </si>
  <si>
    <t>5110-000010101571</t>
  </si>
  <si>
    <t>5110-000010101567</t>
  </si>
  <si>
    <t>5110-000010101509</t>
  </si>
  <si>
    <t>5110-000010101370</t>
  </si>
  <si>
    <t>5110-000010101287</t>
  </si>
  <si>
    <t>5110-000010101248</t>
  </si>
  <si>
    <t>5110-000010101385</t>
  </si>
  <si>
    <t>5110-000010101042</t>
  </si>
  <si>
    <t>5110-000010101047</t>
  </si>
  <si>
    <t>5110-000010101088</t>
  </si>
  <si>
    <t>5110-000010101134</t>
  </si>
  <si>
    <t>5110-000010101175</t>
  </si>
  <si>
    <t>5110-000010101223</t>
  </si>
  <si>
    <t>5110-000010101305</t>
  </si>
  <si>
    <t>5110-000010100627</t>
  </si>
  <si>
    <t>5110-000010100799</t>
  </si>
  <si>
    <t>5110-000010100751</t>
  </si>
  <si>
    <t>5110-000010100855</t>
  </si>
  <si>
    <t>5110-000010100909</t>
  </si>
  <si>
    <t>5110-000010101024</t>
  </si>
  <si>
    <t>5110-000010101078</t>
  </si>
  <si>
    <t>5110-000010100994</t>
  </si>
  <si>
    <t>5110-000010101005</t>
  </si>
  <si>
    <t>5110-000010101244</t>
  </si>
  <si>
    <t>5110-000010101066</t>
  </si>
  <si>
    <t>5110-000010101068</t>
  </si>
  <si>
    <t>5110-000010101443</t>
  </si>
  <si>
    <t>5110-000010101484</t>
  </si>
  <si>
    <t>5110-000010101488</t>
  </si>
  <si>
    <t>5110-000010101583</t>
  </si>
  <si>
    <t>5110-000010101698</t>
  </si>
  <si>
    <t>5110-000010101595</t>
  </si>
  <si>
    <t>MESA DE JUNTAS PARA 14 O 16 USUARIOS 5.70X2.70X0.7</t>
  </si>
  <si>
    <t>5110-000010101759</t>
  </si>
  <si>
    <t>5110-000010101082</t>
  </si>
  <si>
    <t>5110-000010101753</t>
  </si>
  <si>
    <t>5110-000010101323</t>
  </si>
  <si>
    <t>5110-000010101304</t>
  </si>
  <si>
    <t>5110-000010101090</t>
  </si>
  <si>
    <t>5110-000010101318</t>
  </si>
  <si>
    <t>5110-000010101374</t>
  </si>
  <si>
    <t>5110-000010101250</t>
  </si>
  <si>
    <t>5110-000010100629</t>
  </si>
  <si>
    <t>5110-000010101072</t>
  </si>
  <si>
    <t>5110-000010101017</t>
  </si>
  <si>
    <t>5110-000010100914</t>
  </si>
  <si>
    <t>5110-000010100910</t>
  </si>
  <si>
    <t>5110-000010100898</t>
  </si>
  <si>
    <t>5110-000010100620</t>
  </si>
  <si>
    <t>5110-000010100905</t>
  </si>
  <si>
    <t>5110-000010101008</t>
  </si>
  <si>
    <t>5110-000010101032</t>
  </si>
  <si>
    <t>5110-000010101045</t>
  </si>
  <si>
    <t>5110-000010100865</t>
  </si>
  <si>
    <t>5110-000010100815</t>
  </si>
  <si>
    <t>5110-000010100345</t>
  </si>
  <si>
    <t>SILLON GIRATORIO CON AJUSTE DE ALTURA 4 PATAS/ RUE</t>
  </si>
  <si>
    <t>5110-000010101109</t>
  </si>
  <si>
    <t>5110-000010101124</t>
  </si>
  <si>
    <t>5110-000010101145</t>
  </si>
  <si>
    <t>5110-000010101283</t>
  </si>
  <si>
    <t>5110-000010101397</t>
  </si>
  <si>
    <t>5110-000010101512</t>
  </si>
  <si>
    <t>5110-000010101521</t>
  </si>
  <si>
    <t>5110-000010101568</t>
  </si>
  <si>
    <t>5110-000010101582</t>
  </si>
  <si>
    <t>5110-000010101599</t>
  </si>
  <si>
    <t>5110-000010101603</t>
  </si>
  <si>
    <t>5110-000010101706</t>
  </si>
  <si>
    <t>5110-000010101640</t>
  </si>
  <si>
    <t>5110-000010101399</t>
  </si>
  <si>
    <t>5110-000010101419</t>
  </si>
  <si>
    <t>5110-000010101437</t>
  </si>
  <si>
    <t>5110-000010101448</t>
  </si>
  <si>
    <t>5110-000010101455</t>
  </si>
  <si>
    <t>5110-000010101470</t>
  </si>
  <si>
    <t>5110-000010101483</t>
  </si>
  <si>
    <t>5110-000010101394</t>
  </si>
  <si>
    <t>5110-000010101501</t>
  </si>
  <si>
    <t>5110-000010101738</t>
  </si>
  <si>
    <t>5110-000010101225</t>
  </si>
  <si>
    <t>5110-000010101159</t>
  </si>
  <si>
    <t>5110-000010101745</t>
  </si>
  <si>
    <t>5110-000010100839</t>
  </si>
  <si>
    <t>5110-000010101669</t>
  </si>
  <si>
    <t>5110-000010101345</t>
  </si>
  <si>
    <t>5110-000010101212</t>
  </si>
  <si>
    <t>5110-000010101199</t>
  </si>
  <si>
    <t>5110-000010101167</t>
  </si>
  <si>
    <t>5110-000010101160</t>
  </si>
  <si>
    <t>5110-000010100950</t>
  </si>
  <si>
    <t>5110-000010100894</t>
  </si>
  <si>
    <t>5110-000010101126</t>
  </si>
  <si>
    <t>5110-000010101158</t>
  </si>
  <si>
    <t>5110-000010101152</t>
  </si>
  <si>
    <t>5110-000010100848</t>
  </si>
  <si>
    <t>5110-000010100770</t>
  </si>
  <si>
    <t>5110-000010100760</t>
  </si>
  <si>
    <t>5110-000010101406</t>
  </si>
  <si>
    <t>5110-000010101506</t>
  </si>
  <si>
    <t>5110-000010101386</t>
  </si>
  <si>
    <t>5110-000010101409</t>
  </si>
  <si>
    <t>5110-000010101273</t>
  </si>
  <si>
    <t>5110-000010101178</t>
  </si>
  <si>
    <t>5110-000010101057</t>
  </si>
  <si>
    <t>5110-000010101421</t>
  </si>
  <si>
    <t>5110-000010101430</t>
  </si>
  <si>
    <t>5110-000010101533</t>
  </si>
  <si>
    <t>5110-000010101557</t>
  </si>
  <si>
    <t>5110-000010101513</t>
  </si>
  <si>
    <t>5110-000010101015</t>
  </si>
  <si>
    <t>5110-000010100980</t>
  </si>
  <si>
    <t>5110-000010100966</t>
  </si>
  <si>
    <t>5110-000010100959</t>
  </si>
  <si>
    <t>5110-000010100809</t>
  </si>
  <si>
    <t>5110-000010100779</t>
  </si>
  <si>
    <t>5110-000010100637</t>
  </si>
  <si>
    <t>5110-000010101277</t>
  </si>
  <si>
    <t>5110-000010101375</t>
  </si>
  <si>
    <t>5110-000010101404</t>
  </si>
  <si>
    <t>5110-000010101113</t>
  </si>
  <si>
    <t>5110-000010100743</t>
  </si>
  <si>
    <t>5110-000010101498</t>
  </si>
  <si>
    <t>5110-000010100765</t>
  </si>
  <si>
    <t>5110-000010100722</t>
  </si>
  <si>
    <t>5110-000010100859</t>
  </si>
  <si>
    <t>5110-000010100735</t>
  </si>
  <si>
    <t>5110-000010101573</t>
  </si>
  <si>
    <t>5110-000010101639</t>
  </si>
  <si>
    <t>5110-000010101686</t>
  </si>
  <si>
    <t>5110-000010101733</t>
  </si>
  <si>
    <t>5110-000010101367</t>
  </si>
  <si>
    <t>5110-000010101679</t>
  </si>
  <si>
    <t>5110-000010101610</t>
  </si>
  <si>
    <t>5110-000010101670</t>
  </si>
  <si>
    <t>5110-000010101634</t>
  </si>
  <si>
    <t>5110-000010101692</t>
  </si>
  <si>
    <t>5110-000010101553</t>
  </si>
  <si>
    <t>5110-000010101211</t>
  </si>
  <si>
    <t>5110-000010101123</t>
  </si>
  <si>
    <t>5110-000010101009</t>
  </si>
  <si>
    <t>5110-000010100826</t>
  </si>
  <si>
    <t>5110-000010100752</t>
  </si>
  <si>
    <t>5110-000010101230</t>
  </si>
  <si>
    <t>5110-000010101519</t>
  </si>
  <si>
    <t>5110-000010101518</t>
  </si>
  <si>
    <t>5110-000010100746</t>
  </si>
  <si>
    <t>5110-000010101018</t>
  </si>
  <si>
    <t>5110-000010100940</t>
  </si>
  <si>
    <t>5110-000010101451</t>
  </si>
  <si>
    <t>5110-000010100635</t>
  </si>
  <si>
    <t>5110-000010100740</t>
  </si>
  <si>
    <t>5110-000010100885</t>
  </si>
  <si>
    <t>5110-000010100936</t>
  </si>
  <si>
    <t>5110-000010101115</t>
  </si>
  <si>
    <t>5110-000010101233</t>
  </si>
  <si>
    <t>5110-000010101268</t>
  </si>
  <si>
    <t>5110-000010101269</t>
  </si>
  <si>
    <t>5110-000010101486</t>
  </si>
  <si>
    <t>5110-000010101458</t>
  </si>
  <si>
    <t>5110-000010101444</t>
  </si>
  <si>
    <t>5110-000010101352</t>
  </si>
  <si>
    <t>5110-000010101346</t>
  </si>
  <si>
    <t>5110-000010101312</t>
  </si>
  <si>
    <t>5110-000010101292</t>
  </si>
  <si>
    <t>5110-000010101508</t>
  </si>
  <si>
    <t>5110-000010101336</t>
  </si>
  <si>
    <t>5110-000010100991</t>
  </si>
  <si>
    <t>5110-000010101532</t>
  </si>
  <si>
    <t>5110-000010101560</t>
  </si>
  <si>
    <t>5110-000010101076</t>
  </si>
  <si>
    <t>5110-000010101591</t>
  </si>
  <si>
    <t>5110-000010101083</t>
  </si>
  <si>
    <t>5110-000010100949</t>
  </si>
  <si>
    <t>5110-000010101407</t>
  </si>
  <si>
    <t>5110-000010101291</t>
  </si>
  <si>
    <t>5110-000010100747</t>
  </si>
  <si>
    <t>5110-000010101401</t>
  </si>
  <si>
    <t>5110-000010101245</t>
  </si>
  <si>
    <t>5110-000010101221</t>
  </si>
  <si>
    <t>5110-000010101172</t>
  </si>
  <si>
    <t>5110-000010101237</t>
  </si>
  <si>
    <t>5110-000010101196</t>
  </si>
  <si>
    <t>5110-000010101204</t>
  </si>
  <si>
    <t>5110-000010101176</t>
  </si>
  <si>
    <t>5110-000010101333</t>
  </si>
  <si>
    <t>5110-000010101252</t>
  </si>
  <si>
    <t>5110-000010101139</t>
  </si>
  <si>
    <t>5110-000010100727</t>
  </si>
  <si>
    <t>5110-000010100761</t>
  </si>
  <si>
    <t>5110-000010100766</t>
  </si>
  <si>
    <t>5110-000010101122</t>
  </si>
  <si>
    <t>5110-000010101474</t>
  </si>
  <si>
    <t>5110-000010100947</t>
  </si>
  <si>
    <t>5110-000010100827</t>
  </si>
  <si>
    <t>5110-000010100862</t>
  </si>
  <si>
    <t>5110-000010101128</t>
  </si>
  <si>
    <t>5110-000010101127</t>
  </si>
  <si>
    <t>5110-000010100754</t>
  </si>
  <si>
    <t>5110-000010101705</t>
  </si>
  <si>
    <t>5110-000010100619</t>
  </si>
  <si>
    <t>5110-000010100638</t>
  </si>
  <si>
    <t>LIBRERO PARA SOBREPONER EN ESCRITORIO</t>
  </si>
  <si>
    <t>5110-000010100639</t>
  </si>
  <si>
    <t>5110-000010101596</t>
  </si>
  <si>
    <t>5110-000010100783</t>
  </si>
  <si>
    <t>5110-000010100906</t>
  </si>
  <si>
    <t>5110-000010101671</t>
  </si>
  <si>
    <t>5110-000010101716</t>
  </si>
  <si>
    <t>5110-000010101465</t>
  </si>
  <si>
    <t>5110-000010101341</t>
  </si>
  <si>
    <t>5110-000010101643</t>
  </si>
  <si>
    <t>5110-000010101052</t>
  </si>
  <si>
    <t>5110-000010100897</t>
  </si>
  <si>
    <t>5110-000010101675</t>
  </si>
  <si>
    <t>5110-000010101125</t>
  </si>
  <si>
    <t>5120-000010100418</t>
  </si>
  <si>
    <t>BUTACA ESCOLAR CON PORTA LIBROS DESMONTABLE</t>
  </si>
  <si>
    <t>5120-000010100397</t>
  </si>
  <si>
    <t>5120-000010100480</t>
  </si>
  <si>
    <t>5120-000010100399</t>
  </si>
  <si>
    <t>5120-000010100404</t>
  </si>
  <si>
    <t>5120-000010100473</t>
  </si>
  <si>
    <t>5120-000010100468</t>
  </si>
  <si>
    <t>5120-000010100491</t>
  </si>
  <si>
    <t>5120-000010100439</t>
  </si>
  <si>
    <t>5120-000010100429</t>
  </si>
  <si>
    <t>5120-000010100419</t>
  </si>
  <si>
    <t>5120-000010100447</t>
  </si>
  <si>
    <t>5120-000010100323</t>
  </si>
  <si>
    <t>5120-000010100421</t>
  </si>
  <si>
    <t>5120-000010100327</t>
  </si>
  <si>
    <t>5120-000010100489</t>
  </si>
  <si>
    <t>5120-000010100379</t>
  </si>
  <si>
    <t>MESA DE TRABAJO  DE 90 X 60 X 75</t>
  </si>
  <si>
    <t>5120-000010100319</t>
  </si>
  <si>
    <t>5120-000010100476</t>
  </si>
  <si>
    <t>5120-000010100486</t>
  </si>
  <si>
    <t>5120-000010100487</t>
  </si>
  <si>
    <t>5120-000010100479</t>
  </si>
  <si>
    <t>5120-000010100337</t>
  </si>
  <si>
    <t>MESA PLEGABLE DE 2.44X75</t>
  </si>
  <si>
    <t>5120-000010100351</t>
  </si>
  <si>
    <t>5120-000010100362</t>
  </si>
  <si>
    <t>5120-000010100448</t>
  </si>
  <si>
    <t>5120-000010100446</t>
  </si>
  <si>
    <t>5120-000010100475</t>
  </si>
  <si>
    <t>5120-000010100372</t>
  </si>
  <si>
    <t>5120-000010100413</t>
  </si>
  <si>
    <t>5120-000010100443</t>
  </si>
  <si>
    <t>5120-000010100460</t>
  </si>
  <si>
    <t>5120-000010100386</t>
  </si>
  <si>
    <t>MESA OPERATIVA USOS MULTIPLES 1.80X60x0.75 MTS</t>
  </si>
  <si>
    <t>5120-000010100385</t>
  </si>
  <si>
    <t>5120-000010100445</t>
  </si>
  <si>
    <t>5120-000010100324</t>
  </si>
  <si>
    <t>5120-000010100387</t>
  </si>
  <si>
    <t>5120-000010100339</t>
  </si>
  <si>
    <t>5120-000010101845</t>
  </si>
  <si>
    <t>MESA DE JARDIN 90X90 CM</t>
  </si>
  <si>
    <t>5120-000010100338</t>
  </si>
  <si>
    <t>5120-000010100396</t>
  </si>
  <si>
    <t>5120-000010100470</t>
  </si>
  <si>
    <t>5120-000010100390</t>
  </si>
  <si>
    <t>5120-000010100355</t>
  </si>
  <si>
    <t>5120-000010100320</t>
  </si>
  <si>
    <t>5120-000010100332</t>
  </si>
  <si>
    <t>5120-000010100346</t>
  </si>
  <si>
    <t>5120-000010100845</t>
  </si>
  <si>
    <t>PIZARRON POCELANIZADO 1.20 X2.40 MARCO DE LUJO</t>
  </si>
  <si>
    <t>5120-000010100365</t>
  </si>
  <si>
    <t>5120-000010100437</t>
  </si>
  <si>
    <t>5120-000010100363</t>
  </si>
  <si>
    <t>5120-000010101846</t>
  </si>
  <si>
    <t>5120-000010100391</t>
  </si>
  <si>
    <t>5120-000010100359</t>
  </si>
  <si>
    <t>5120-000010100358</t>
  </si>
  <si>
    <t>5120-000010100474</t>
  </si>
  <si>
    <t>5120-000010100376</t>
  </si>
  <si>
    <t>5120-000010100369</t>
  </si>
  <si>
    <t>5120-000010100333</t>
  </si>
  <si>
    <t>5120-000010100422</t>
  </si>
  <si>
    <t>5120-000010100472</t>
  </si>
  <si>
    <t>5120-000010100461</t>
  </si>
  <si>
    <t>5120-000010100451</t>
  </si>
  <si>
    <t>5120-000010100318</t>
  </si>
  <si>
    <t>5120-000010100466</t>
  </si>
  <si>
    <t>5120-000010100467</t>
  </si>
  <si>
    <t>5120-000010100395</t>
  </si>
  <si>
    <t>5120-000010100441</t>
  </si>
  <si>
    <t>5120-000010100434</t>
  </si>
  <si>
    <t>5120-000010100490</t>
  </si>
  <si>
    <t>5120-000010100481</t>
  </si>
  <si>
    <t>5120-000010100398</t>
  </si>
  <si>
    <t>5120-000010100433</t>
  </si>
  <si>
    <t>5120-000010100488</t>
  </si>
  <si>
    <t>5120-000010100373</t>
  </si>
  <si>
    <t>5120-000010100414</t>
  </si>
  <si>
    <t>5120-000010100394</t>
  </si>
  <si>
    <t>5120-000010100361</t>
  </si>
  <si>
    <t>5120-000010100378</t>
  </si>
  <si>
    <t>5120-000010100415</t>
  </si>
  <si>
    <t>5120-000010101848</t>
  </si>
  <si>
    <t>5120-000010100336</t>
  </si>
  <si>
    <t>5120-000010100354</t>
  </si>
  <si>
    <t>5120-000010100405</t>
  </si>
  <si>
    <t>5120-000010100416</t>
  </si>
  <si>
    <t>5120-000010100425</t>
  </si>
  <si>
    <t>5120-000010100412</t>
  </si>
  <si>
    <t>5120-000010100430</t>
  </si>
  <si>
    <t>5120-000010100436</t>
  </si>
  <si>
    <t>5120-000010100484</t>
  </si>
  <si>
    <t>5120-000010100411</t>
  </si>
  <si>
    <t>5120-000010100382</t>
  </si>
  <si>
    <t>PINTARRON CON PORTA BORRADOR</t>
  </si>
  <si>
    <t>5120-000010100383</t>
  </si>
  <si>
    <t>5120-000010100380</t>
  </si>
  <si>
    <t>5120-000010100407</t>
  </si>
  <si>
    <t>5120-000010100408</t>
  </si>
  <si>
    <t>5120-000010100465</t>
  </si>
  <si>
    <t>5120-000010100377</t>
  </si>
  <si>
    <t>5120-000010100427</t>
  </si>
  <si>
    <t>5120-000010100325</t>
  </si>
  <si>
    <t>5120-000010100348</t>
  </si>
  <si>
    <t>5120-000010100846</t>
  </si>
  <si>
    <t>5120-000010100389</t>
  </si>
  <si>
    <t>5120-000010100431</t>
  </si>
  <si>
    <t>5120-000010100455</t>
  </si>
  <si>
    <t>5120-000010100453</t>
  </si>
  <si>
    <t>5120-000010100440</t>
  </si>
  <si>
    <t>5120-000010100374</t>
  </si>
  <si>
    <t>5120-000010100393</t>
  </si>
  <si>
    <t>5120-000010100317</t>
  </si>
  <si>
    <t>5120-000010100347</t>
  </si>
  <si>
    <t>5120-000010100402</t>
  </si>
  <si>
    <t>5120-000010100435</t>
  </si>
  <si>
    <t>5120-000010100456</t>
  </si>
  <si>
    <t>5120-000010100483</t>
  </si>
  <si>
    <t>5120-000010100401</t>
  </si>
  <si>
    <t>5120-000010100334</t>
  </si>
  <si>
    <t>5120-000010100384</t>
  </si>
  <si>
    <t>5120-000010100477</t>
  </si>
  <si>
    <t>5120-000010100469</t>
  </si>
  <si>
    <t>5120-000010100485</t>
  </si>
  <si>
    <t>5120-000010100482</t>
  </si>
  <si>
    <t>5120-000010100370</t>
  </si>
  <si>
    <t>5120-000010100335</t>
  </si>
  <si>
    <t>5120-000010100329</t>
  </si>
  <si>
    <t>5120-000010100478</t>
  </si>
  <si>
    <t>5120-000010100444</t>
  </si>
  <si>
    <t>5120-000010100316</t>
  </si>
  <si>
    <t>5120-000010101847</t>
  </si>
  <si>
    <t>5120-000010100352</t>
  </si>
  <si>
    <t>5120-000010100471</t>
  </si>
  <si>
    <t>5120-000010100353</t>
  </si>
  <si>
    <t>5120-000010100356</t>
  </si>
  <si>
    <t>5120-000010100392</t>
  </si>
  <si>
    <t>5120-000010100417</t>
  </si>
  <si>
    <t>5120-000010100360</t>
  </si>
  <si>
    <t>5120-000010100388</t>
  </si>
  <si>
    <t>5120-000010100426</t>
  </si>
  <si>
    <t>5120-000010100406</t>
  </si>
  <si>
    <t>5120-000010100326</t>
  </si>
  <si>
    <t>5120-000010100457</t>
  </si>
  <si>
    <t>5120-000010100340</t>
  </si>
  <si>
    <t>5120-000010100375</t>
  </si>
  <si>
    <t>5120-000010100458</t>
  </si>
  <si>
    <t>5120-000010100462</t>
  </si>
  <si>
    <t>5120-000010100450</t>
  </si>
  <si>
    <t>5120-000010100428</t>
  </si>
  <si>
    <t>5120-000010100449</t>
  </si>
  <si>
    <t>5120-000010100400</t>
  </si>
  <si>
    <t>5120-000010100454</t>
  </si>
  <si>
    <t>5120-000010100364</t>
  </si>
  <si>
    <t>5120-000010100331</t>
  </si>
  <si>
    <t>5120-000010100357</t>
  </si>
  <si>
    <t>5120-000010100459</t>
  </si>
  <si>
    <t>5120-000010100403</t>
  </si>
  <si>
    <t>5120-000010100371</t>
  </si>
  <si>
    <t>5120-000010100322</t>
  </si>
  <si>
    <t>5120-000010100350</t>
  </si>
  <si>
    <t>5120-000010100367</t>
  </si>
  <si>
    <t>5120-000010100330</t>
  </si>
  <si>
    <t>5120-000010100438</t>
  </si>
  <si>
    <t>5120-000010100381</t>
  </si>
  <si>
    <t>5120-000010100424</t>
  </si>
  <si>
    <t>5120-000010100321</t>
  </si>
  <si>
    <t>5120-000010100328</t>
  </si>
  <si>
    <t>5130-000070100002</t>
  </si>
  <si>
    <t>BOMBO 24X18 C/SOPORTE-ATRIL-BAQUETON-PLATILLOS 14"</t>
  </si>
  <si>
    <t>5130-000070100001</t>
  </si>
  <si>
    <t>TAROLA DE  14"X6 1/2"</t>
  </si>
  <si>
    <t>5130-000070100000</t>
  </si>
  <si>
    <t>SOUSAFON SIB LAQUEADO CON ESTUCHE</t>
  </si>
  <si>
    <t>5150-000010101766</t>
  </si>
  <si>
    <t>ESTACION DE TRABAJO (CPU)</t>
  </si>
  <si>
    <t>5150-000010101818</t>
  </si>
  <si>
    <t>COMPUTADORA ESCRITORIO 3 PRO</t>
  </si>
  <si>
    <t>5150-000010101831</t>
  </si>
  <si>
    <t>5150-000010101770</t>
  </si>
  <si>
    <t>5150-000010101777</t>
  </si>
  <si>
    <t>PROYECTOR</t>
  </si>
  <si>
    <t>5150-000010101775</t>
  </si>
  <si>
    <t>5150-000010101809</t>
  </si>
  <si>
    <t>5150-000010101821</t>
  </si>
  <si>
    <t>5150-000010101772</t>
  </si>
  <si>
    <t>5150-000010101764</t>
  </si>
  <si>
    <t>5150-000010101837</t>
  </si>
  <si>
    <t>COMPUTADORA DE ESCRITORIO MAC</t>
  </si>
  <si>
    <t>5150-000010101834</t>
  </si>
  <si>
    <t>5150-000010101763</t>
  </si>
  <si>
    <t>ACCESS POINT CISCO  802 11</t>
  </si>
  <si>
    <t>5150-000010101810</t>
  </si>
  <si>
    <t>5150-000010101802</t>
  </si>
  <si>
    <t>5150-000010101816</t>
  </si>
  <si>
    <t>5150-000010101822</t>
  </si>
  <si>
    <t>5150-000010101814</t>
  </si>
  <si>
    <t>5150-000010101785</t>
  </si>
  <si>
    <t>ESTACION DE TRABAJO</t>
  </si>
  <si>
    <t>5150-000010101618</t>
  </si>
  <si>
    <t>COMPUTADORA PORTATIL</t>
  </si>
  <si>
    <t>5150-000010101776</t>
  </si>
  <si>
    <t>5150-000010101813</t>
  </si>
  <si>
    <t>COMPUTADORA PORTATIL MAC</t>
  </si>
  <si>
    <t>5150-000010101801</t>
  </si>
  <si>
    <t>5150-000010101183</t>
  </si>
  <si>
    <t>IMPRESORA LASER A COLOR</t>
  </si>
  <si>
    <t>5150-000010101827</t>
  </si>
  <si>
    <t>5150-000010101615</t>
  </si>
  <si>
    <t>5150-000010101774</t>
  </si>
  <si>
    <t>5150-000010101762</t>
  </si>
  <si>
    <t>5150-000010101796</t>
  </si>
  <si>
    <t>5150-000010101624</t>
  </si>
  <si>
    <t>5150-000010101799</t>
  </si>
  <si>
    <t>5150-000010101617</t>
  </si>
  <si>
    <t>5150-000010101782</t>
  </si>
  <si>
    <t>5150-000010101808</t>
  </si>
  <si>
    <t>5150-000010101838</t>
  </si>
  <si>
    <t>5150-000010101839</t>
  </si>
  <si>
    <t>5150-000010101778</t>
  </si>
  <si>
    <t>5150-000010101815</t>
  </si>
  <si>
    <t>5150-000010101780</t>
  </si>
  <si>
    <t>5150-000010101819</t>
  </si>
  <si>
    <t>5150-000010101843</t>
  </si>
  <si>
    <t>SWITCH</t>
  </si>
  <si>
    <t>5150-000010101841</t>
  </si>
  <si>
    <t>5150-000010101805</t>
  </si>
  <si>
    <t>5150-000010101791</t>
  </si>
  <si>
    <t>5150-000010101797</t>
  </si>
  <si>
    <t>5150-000010101803</t>
  </si>
  <si>
    <t>5150-000010101793</t>
  </si>
  <si>
    <t>5150-000010101825</t>
  </si>
  <si>
    <t>5150-000010101790</t>
  </si>
  <si>
    <t>5150-000010101788</t>
  </si>
  <si>
    <t>5150-000010101783</t>
  </si>
  <si>
    <t>5150-000010101786</t>
  </si>
  <si>
    <t>5150-000010101614</t>
  </si>
  <si>
    <t>5150-000010101784</t>
  </si>
  <si>
    <t>5150-000010101773</t>
  </si>
  <si>
    <t>5150-000010101828</t>
  </si>
  <si>
    <t>5150-000010101619</t>
  </si>
  <si>
    <t>5150-000010101798</t>
  </si>
  <si>
    <t>5150-000010101792</t>
  </si>
  <si>
    <t>5150-000010101779</t>
  </si>
  <si>
    <t>5150-000010101781</t>
  </si>
  <si>
    <t>5150-000010101832</t>
  </si>
  <si>
    <t>5150-000010101824</t>
  </si>
  <si>
    <t>5150-000010101812</t>
  </si>
  <si>
    <t>5150-000010101829</t>
  </si>
  <si>
    <t>5150-000010101765</t>
  </si>
  <si>
    <t>5150-000010101844</t>
  </si>
  <si>
    <t>COMPUTADORA PORTATIL 13.3"</t>
  </si>
  <si>
    <t>5150-000010101616</t>
  </si>
  <si>
    <t>5150-000010101840</t>
  </si>
  <si>
    <t>5150-000010101807</t>
  </si>
  <si>
    <t>5150-000010101800</t>
  </si>
  <si>
    <t>5150-000010101623</t>
  </si>
  <si>
    <t>5150-000010101787</t>
  </si>
  <si>
    <t>5150-000010101620</t>
  </si>
  <si>
    <t>5150-000010101823</t>
  </si>
  <si>
    <t>5150-000010101795</t>
  </si>
  <si>
    <t>5150-000010101804</t>
  </si>
  <si>
    <t>5150-000010101789</t>
  </si>
  <si>
    <t>5150-000010101767</t>
  </si>
  <si>
    <t>5150-000010101820</t>
  </si>
  <si>
    <t>5150-000010101794</t>
  </si>
  <si>
    <t>5150-000010101833</t>
  </si>
  <si>
    <t>COMPUTADORA PORTATIL 1 PRO</t>
  </si>
  <si>
    <t>5150-000010101768</t>
  </si>
  <si>
    <t>5150-000010101806</t>
  </si>
  <si>
    <t>5150-000010101811</t>
  </si>
  <si>
    <t>5150-000010101817</t>
  </si>
  <si>
    <t>5150-000010101826</t>
  </si>
  <si>
    <t>5150-000010101835</t>
  </si>
  <si>
    <t>5150-000010101830</t>
  </si>
  <si>
    <t>5150-000010101621</t>
  </si>
  <si>
    <t>5150-000010101622</t>
  </si>
  <si>
    <t>5150-000010101771</t>
  </si>
  <si>
    <t>5150-000010101836</t>
  </si>
  <si>
    <t>5150-000010101769</t>
  </si>
  <si>
    <t>5150-000010101842</t>
  </si>
  <si>
    <t>ACCESS POINT</t>
  </si>
  <si>
    <t>5190-000010101189</t>
  </si>
  <si>
    <t>PIZARRON PORCELANIZADO DE 2.40X1.20 M</t>
  </si>
  <si>
    <t>5190-000010101649</t>
  </si>
  <si>
    <t>PIZARRON PORCELANIZADO 2.40X1.20</t>
  </si>
  <si>
    <t>5190-000010101657</t>
  </si>
  <si>
    <t>5190-000010101185</t>
  </si>
  <si>
    <t>5190-000010101652</t>
  </si>
  <si>
    <t>5190-000010101651</t>
  </si>
  <si>
    <t>5190-000010101650</t>
  </si>
  <si>
    <t>5190-000010101708</t>
  </si>
  <si>
    <t>FRIGOBAR DE 4 PIES</t>
  </si>
  <si>
    <t>5190-000010101187</t>
  </si>
  <si>
    <t>5190-000010101192</t>
  </si>
  <si>
    <t>5190-000010101184</t>
  </si>
  <si>
    <t>5190-000010101653</t>
  </si>
  <si>
    <t>5190-000010101655</t>
  </si>
  <si>
    <t>5190-000010101063</t>
  </si>
  <si>
    <t>PIZARRON BLANCO METALICO 1.20X2.40</t>
  </si>
  <si>
    <t>5190-000010101648</t>
  </si>
  <si>
    <t>5190-000010101709</t>
  </si>
  <si>
    <t>PANTALLA LED 65"</t>
  </si>
  <si>
    <t>5190-000010101656</t>
  </si>
  <si>
    <t>5190-000010101191</t>
  </si>
  <si>
    <t>5190-000010101710</t>
  </si>
  <si>
    <t>5190-000010101654</t>
  </si>
  <si>
    <t>5190-000010101188</t>
  </si>
  <si>
    <t>5190-000010101062</t>
  </si>
  <si>
    <t>5190-000010101193</t>
  </si>
  <si>
    <t>5190-000010101190</t>
  </si>
  <si>
    <t>5190-000010101186</t>
  </si>
  <si>
    <t>5210-000030100769</t>
  </si>
  <si>
    <t>BOCINA ( BAFLE)</t>
  </si>
  <si>
    <t>5210-000030100463</t>
  </si>
  <si>
    <t>PROYECTOR 3800 LUMENES WXGA LAMPARA 7000 HORAS</t>
  </si>
  <si>
    <t>5210-000030100473</t>
  </si>
  <si>
    <t>PROYECTOR 3800 LUMENES WXGA HDMI USB OPCION RJ45</t>
  </si>
  <si>
    <t>5210-000030100468</t>
  </si>
  <si>
    <t>5210-000030100462</t>
  </si>
  <si>
    <t>5210-000030100771</t>
  </si>
  <si>
    <t>PROYECTOR 3700 LUM/7000 HRS</t>
  </si>
  <si>
    <t>5210-000030100775</t>
  </si>
  <si>
    <t>VIDEOPROYECTOR  XGA 4000 LUMENES</t>
  </si>
  <si>
    <t>5210-000030100729</t>
  </si>
  <si>
    <t>VIDEOPROYECTOR 4500 LUMENES</t>
  </si>
  <si>
    <t>5210-000030100407</t>
  </si>
  <si>
    <t>BOCINAS/BAFLE AMPLIFICADO 2 VIAS DE POTENCIA</t>
  </si>
  <si>
    <t>5210-000030100728</t>
  </si>
  <si>
    <t>5210-000030100770</t>
  </si>
  <si>
    <t>5210-000030100467</t>
  </si>
  <si>
    <t>5210-000030100466</t>
  </si>
  <si>
    <t>5210-000030100464</t>
  </si>
  <si>
    <t>5210-000030100469</t>
  </si>
  <si>
    <t>5210-000030100459</t>
  </si>
  <si>
    <t>5210-000030100731</t>
  </si>
  <si>
    <t>5210-000030100406</t>
  </si>
  <si>
    <t>5210-000030100773</t>
  </si>
  <si>
    <t>5210-000030100772</t>
  </si>
  <si>
    <t>5210-000030100730</t>
  </si>
  <si>
    <t>5210-000030100461</t>
  </si>
  <si>
    <t>5210-000030100776</t>
  </si>
  <si>
    <t>5210-000030100460</t>
  </si>
  <si>
    <t>5210-000030100471</t>
  </si>
  <si>
    <t>5210-000030100472</t>
  </si>
  <si>
    <t>5210-000030100465</t>
  </si>
  <si>
    <t>5210-000030100470</t>
  </si>
  <si>
    <t>5230-000030100384</t>
  </si>
  <si>
    <t>CAMARA FOTOGRAFICA</t>
  </si>
  <si>
    <t>5230-000030100408</t>
  </si>
  <si>
    <t>CAMARA DIGITAL</t>
  </si>
  <si>
    <t>5230-000030100405</t>
  </si>
  <si>
    <t>5290-000030100725</t>
  </si>
  <si>
    <t>MICROCONTROLADOR C/JUEGO DE SENSORES-LAB MOD MICRO</t>
  </si>
  <si>
    <t>5290-000030100395</t>
  </si>
  <si>
    <t>BUTACA PARA ZURDOS</t>
  </si>
  <si>
    <t>5290-000030100560</t>
  </si>
  <si>
    <t>5290-000030100767</t>
  </si>
  <si>
    <t>BUTACA</t>
  </si>
  <si>
    <t>5290-000030100522</t>
  </si>
  <si>
    <t>5290-000030100399</t>
  </si>
  <si>
    <t>5290-000030100411</t>
  </si>
  <si>
    <t>5290-000030100780</t>
  </si>
  <si>
    <t>5290-000030100503</t>
  </si>
  <si>
    <t>5290-000030100745</t>
  </si>
  <si>
    <t>5290-000030100715</t>
  </si>
  <si>
    <t>5290-000030100684</t>
  </si>
  <si>
    <t>5290-000030100500</t>
  </si>
  <si>
    <t>5290-000030100498</t>
  </si>
  <si>
    <t>5290-000030100454</t>
  </si>
  <si>
    <t>5290-000030100678</t>
  </si>
  <si>
    <t>5290-000030100813</t>
  </si>
  <si>
    <t>5290-000030100650</t>
  </si>
  <si>
    <t>5290-000030100797</t>
  </si>
  <si>
    <t>5290-000030100789</t>
  </si>
  <si>
    <t>5290-000030100723</t>
  </si>
  <si>
    <t>5290-000030100663</t>
  </si>
  <si>
    <t>5290-000030100706</t>
  </si>
  <si>
    <t>5290-000030100752</t>
  </si>
  <si>
    <t>5290-000030100785</t>
  </si>
  <si>
    <t>5290-000030100718</t>
  </si>
  <si>
    <t>5290-000030100597</t>
  </si>
  <si>
    <t>5290-000030100704</t>
  </si>
  <si>
    <t>5290-000030100541</t>
  </si>
  <si>
    <t>5290-000030100457</t>
  </si>
  <si>
    <t>5290-000030100521</t>
  </si>
  <si>
    <t>5290-000030100523</t>
  </si>
  <si>
    <t>5290-000030100424</t>
  </si>
  <si>
    <t>5290-000030100649</t>
  </si>
  <si>
    <t>5290-000030100549</t>
  </si>
  <si>
    <t>5290-000030100779</t>
  </si>
  <si>
    <t>5290-000030100485</t>
  </si>
  <si>
    <t>5290-000030100531</t>
  </si>
  <si>
    <t>5290-000030100529</t>
  </si>
  <si>
    <t>5290-000030100396</t>
  </si>
  <si>
    <t>5290-000030100774</t>
  </si>
  <si>
    <t>ESTACION DE SOLDADO</t>
  </si>
  <si>
    <t>5290-000030100414</t>
  </si>
  <si>
    <t>5290-000030100575</t>
  </si>
  <si>
    <t>5290-000030100628</t>
  </si>
  <si>
    <t>5290-000030100735</t>
  </si>
  <si>
    <t>5290-000030100698</t>
  </si>
  <si>
    <t>5290-000030100714</t>
  </si>
  <si>
    <t>5290-000030100758</t>
  </si>
  <si>
    <t>5290-000030100391</t>
  </si>
  <si>
    <t>5290-000030100440</t>
  </si>
  <si>
    <t>5290-000030100548</t>
  </si>
  <si>
    <t>5290-000030100819</t>
  </si>
  <si>
    <t>5290-000030100809</t>
  </si>
  <si>
    <t>5290-000030100796</t>
  </si>
  <si>
    <t>5290-000030100701</t>
  </si>
  <si>
    <t>5290-000030100679</t>
  </si>
  <si>
    <t>5290-000030100660</t>
  </si>
  <si>
    <t>5290-000030100625</t>
  </si>
  <si>
    <t>5290-000030100820</t>
  </si>
  <si>
    <t>5290-000030100722</t>
  </si>
  <si>
    <t>5290-000030100720</t>
  </si>
  <si>
    <t>5290-000030100792</t>
  </si>
  <si>
    <t>5290-000030100737</t>
  </si>
  <si>
    <t>5290-000030100474</t>
  </si>
  <si>
    <t>5290-000030100450</t>
  </si>
  <si>
    <t>5290-000030100702</t>
  </si>
  <si>
    <t>5290-000030100673</t>
  </si>
  <si>
    <t>5290-000030100606</t>
  </si>
  <si>
    <t>5290-000030100605</t>
  </si>
  <si>
    <t>5290-000030100447</t>
  </si>
  <si>
    <t>5290-000030100437</t>
  </si>
  <si>
    <t>5290-000030100587</t>
  </si>
  <si>
    <t>5290-000030100749</t>
  </si>
  <si>
    <t>5290-000030100535</t>
  </si>
  <si>
    <t>5290-000030100449</t>
  </si>
  <si>
    <t>5290-000030100379</t>
  </si>
  <si>
    <t>CORNETA REGLAMENTARIA S/BOQUILLA</t>
  </si>
  <si>
    <t>5290-000030100378</t>
  </si>
  <si>
    <t>5290-000030100611</t>
  </si>
  <si>
    <t>5290-000030100738</t>
  </si>
  <si>
    <t>5290-000030100788</t>
  </si>
  <si>
    <t>5290-000030100756</t>
  </si>
  <si>
    <t>5290-000030100670</t>
  </si>
  <si>
    <t>5290-000030100431</t>
  </si>
  <si>
    <t>5290-000030100480</t>
  </si>
  <si>
    <t>5290-000030100572</t>
  </si>
  <si>
    <t>5290-000030100623</t>
  </si>
  <si>
    <t>5290-000030100631</t>
  </si>
  <si>
    <t>5290-000030100382</t>
  </si>
  <si>
    <t>TAMBOR REGLAMENTARIO</t>
  </si>
  <si>
    <t>5290-000030100458</t>
  </si>
  <si>
    <t>5290-000030100550</t>
  </si>
  <si>
    <t>5290-000030100759</t>
  </si>
  <si>
    <t>5290-000030100695</t>
  </si>
  <si>
    <t>5290-000030100654</t>
  </si>
  <si>
    <t>5290-000030100651</t>
  </si>
  <si>
    <t>5290-000030100493</t>
  </si>
  <si>
    <t>5290-000030100430</t>
  </si>
  <si>
    <t>5290-000030100380</t>
  </si>
  <si>
    <t>5290-000030100376</t>
  </si>
  <si>
    <t>5290-000030100489</t>
  </si>
  <si>
    <t>5290-000030100671</t>
  </si>
  <si>
    <t>5290-000030100697</t>
  </si>
  <si>
    <t>5290-000030100721</t>
  </si>
  <si>
    <t>5290-000030100802</t>
  </si>
  <si>
    <t>5290-000030100748</t>
  </si>
  <si>
    <t>5290-000030100740</t>
  </si>
  <si>
    <t>5290-000030100645</t>
  </si>
  <si>
    <t>5290-000030100580</t>
  </si>
  <si>
    <t>5290-000030100552</t>
  </si>
  <si>
    <t>5290-000030100475</t>
  </si>
  <si>
    <t>5290-000030100765</t>
  </si>
  <si>
    <t>5290-000030100707</t>
  </si>
  <si>
    <t>5290-000030100668</t>
  </si>
  <si>
    <t>5290-000030100637</t>
  </si>
  <si>
    <t>5290-000030100401</t>
  </si>
  <si>
    <t>5290-000030100585</t>
  </si>
  <si>
    <t>5290-000030100506</t>
  </si>
  <si>
    <t>5290-000030100423</t>
  </si>
  <si>
    <t>5290-000030100444</t>
  </si>
  <si>
    <t>5290-000030100513</t>
  </si>
  <si>
    <t>5290-000030100599</t>
  </si>
  <si>
    <t>5290-000030100619</t>
  </si>
  <si>
    <t>5290-000030100690</t>
  </si>
  <si>
    <t>5290-000030100815</t>
  </si>
  <si>
    <t>5290-000030100784</t>
  </si>
  <si>
    <t>5290-000030100709</t>
  </si>
  <si>
    <t>5290-000030100658</t>
  </si>
  <si>
    <t>5290-000030100583</t>
  </si>
  <si>
    <t>5290-000030100381</t>
  </si>
  <si>
    <t>5290-000030100420</t>
  </si>
  <si>
    <t>5290-000030100429</t>
  </si>
  <si>
    <t>5290-000030100481</t>
  </si>
  <si>
    <t>5290-000030100674</t>
  </si>
  <si>
    <t>5290-000030100747</t>
  </si>
  <si>
    <t>5290-000030100504</t>
  </si>
  <si>
    <t>5290-000030100602</t>
  </si>
  <si>
    <t>5290-000030100609</t>
  </si>
  <si>
    <t>5290-000030100800</t>
  </si>
  <si>
    <t>5290-000030100667</t>
  </si>
  <si>
    <t>5290-000030100566</t>
  </si>
  <si>
    <t>5290-000030100564</t>
  </si>
  <si>
    <t>5290-000030100492</t>
  </si>
  <si>
    <t>5290-000030100488</t>
  </si>
  <si>
    <t>5290-000030100634</t>
  </si>
  <si>
    <t>5290-000030100741</t>
  </si>
  <si>
    <t>5290-000030100764</t>
  </si>
  <si>
    <t>5290-000030100700</t>
  </si>
  <si>
    <t>5290-000030100662</t>
  </si>
  <si>
    <t>5290-000030100657</t>
  </si>
  <si>
    <t>5290-000030100528</t>
  </si>
  <si>
    <t>5290-000030100490</t>
  </si>
  <si>
    <t>5290-000030100478</t>
  </si>
  <si>
    <t>5290-000030100766</t>
  </si>
  <si>
    <t>5290-000030100739</t>
  </si>
  <si>
    <t>5290-000030100436</t>
  </si>
  <si>
    <t>5290-000030100434</t>
  </si>
  <si>
    <t>5290-000030100588</t>
  </si>
  <si>
    <t>5290-000030100688</t>
  </si>
  <si>
    <t>5290-000030100655</t>
  </si>
  <si>
    <t>5290-000030100601</t>
  </si>
  <si>
    <t>5290-000030100716</t>
  </si>
  <si>
    <t>5290-000030100598</t>
  </si>
  <si>
    <t>5290-000030100595</t>
  </si>
  <si>
    <t>5290-000030100568</t>
  </si>
  <si>
    <t>5290-000030100567</t>
  </si>
  <si>
    <t>5290-000030100496</t>
  </si>
  <si>
    <t>5290-000030100428</t>
  </si>
  <si>
    <t>5290-000030100415</t>
  </si>
  <si>
    <t>5290-000030100533</t>
  </si>
  <si>
    <t>5290-000030100639</t>
  </si>
  <si>
    <t>5290-000030100703</t>
  </si>
  <si>
    <t>5290-000030100794</t>
  </si>
  <si>
    <t>5290-000030100816</t>
  </si>
  <si>
    <t>5290-000030100448</t>
  </si>
  <si>
    <t>5290-000030100661</t>
  </si>
  <si>
    <t>5290-000030100377</t>
  </si>
  <si>
    <t>5290-000030100699</t>
  </si>
  <si>
    <t>5290-000030100555</t>
  </si>
  <si>
    <t>5290-000030100686</t>
  </si>
  <si>
    <t>5290-000030100733</t>
  </si>
  <si>
    <t>PIZARRON INTERACTIVO 82"</t>
  </si>
  <si>
    <t>5290-000030100456</t>
  </si>
  <si>
    <t>5290-000030100455</t>
  </si>
  <si>
    <t>5290-000030100435</t>
  </si>
  <si>
    <t>5290-000030100394</t>
  </si>
  <si>
    <t>5290-000030100386</t>
  </si>
  <si>
    <t>5290-000030100404</t>
  </si>
  <si>
    <t>5290-000030100416</t>
  </si>
  <si>
    <t>5290-000030100422</t>
  </si>
  <si>
    <t>5290-000030100659</t>
  </si>
  <si>
    <t>5290-000030100547</t>
  </si>
  <si>
    <t>5290-000030100646</t>
  </si>
  <si>
    <t>5290-000030100644</t>
  </si>
  <si>
    <t>5290-000030100591</t>
  </si>
  <si>
    <t>5290-000030100413</t>
  </si>
  <si>
    <t>5290-000030100812</t>
  </si>
  <si>
    <t>5290-000030100483</t>
  </si>
  <si>
    <t>5290-000030100387</t>
  </si>
  <si>
    <t>5290-000030100421</t>
  </si>
  <si>
    <t>5290-000030100798</t>
  </si>
  <si>
    <t>5290-000030100768</t>
  </si>
  <si>
    <t>5290-000030100755</t>
  </si>
  <si>
    <t>5290-000030100732</t>
  </si>
  <si>
    <t>5290-000030100558</t>
  </si>
  <si>
    <t>5290-000030100520</t>
  </si>
  <si>
    <t>5290-000030100563</t>
  </si>
  <si>
    <t>5290-000030100622</t>
  </si>
  <si>
    <t>5290-000030100727</t>
  </si>
  <si>
    <t>OSCILOSCOPIO DIGITAL 50MHZ</t>
  </si>
  <si>
    <t>5290-000030100682</t>
  </si>
  <si>
    <t>5290-000030100734</t>
  </si>
  <si>
    <t>5290-000030100724</t>
  </si>
  <si>
    <t>PROG UNIVERSAL USB-LAB MOD PROG FPGA Y DISP ELECT</t>
  </si>
  <si>
    <t>5290-000030100638</t>
  </si>
  <si>
    <t>5290-000030100614</t>
  </si>
  <si>
    <t>5290-000030100610</t>
  </si>
  <si>
    <t>5290-000030100515</t>
  </si>
  <si>
    <t>5290-000030100501</t>
  </si>
  <si>
    <t>5290-000030100432</t>
  </si>
  <si>
    <t>5290-000030100418</t>
  </si>
  <si>
    <t>5290-000030100409</t>
  </si>
  <si>
    <t>5290-000030100763</t>
  </si>
  <si>
    <t>5290-000030100390</t>
  </si>
  <si>
    <t>5290-000030100557</t>
  </si>
  <si>
    <t>5290-000030100574</t>
  </si>
  <si>
    <t>5290-000030100708</t>
  </si>
  <si>
    <t>5290-000030100675</t>
  </si>
  <si>
    <t>5290-000030100692</t>
  </si>
  <si>
    <t>5290-000030100685</t>
  </si>
  <si>
    <t>5290-000030100613</t>
  </si>
  <si>
    <t>5290-000030100799</t>
  </si>
  <si>
    <t>5290-000030100582</t>
  </si>
  <si>
    <t>5290-000030100544</t>
  </si>
  <si>
    <t>5290-000030100562</t>
  </si>
  <si>
    <t>5290-000030100726</t>
  </si>
  <si>
    <t>PLC COMPACTO AC/DC/RELES, ES INTEGRADAS</t>
  </si>
  <si>
    <t>5290-000030100441</t>
  </si>
  <si>
    <t>5290-000030100519</t>
  </si>
  <si>
    <t>5290-000030100559</t>
  </si>
  <si>
    <t>5290-000030100632</t>
  </si>
  <si>
    <t>5290-000030100689</t>
  </si>
  <si>
    <t>5290-000030100808</t>
  </si>
  <si>
    <t>5290-000030100683</t>
  </si>
  <si>
    <t>5290-000030100648</t>
  </si>
  <si>
    <t>5290-000030100603</t>
  </si>
  <si>
    <t>5290-000030100482</t>
  </si>
  <si>
    <t>5290-000030100433</t>
  </si>
  <si>
    <t>5290-000030100811</t>
  </si>
  <si>
    <t>5290-000030100805</t>
  </si>
  <si>
    <t>5290-000030100786</t>
  </si>
  <si>
    <t>5290-000030100757</t>
  </si>
  <si>
    <t>5290-000030100754</t>
  </si>
  <si>
    <t>5290-000030100630</t>
  </si>
  <si>
    <t>5290-000030100526</t>
  </si>
  <si>
    <t>5290-000030100525</t>
  </si>
  <si>
    <t>5290-000030100586</t>
  </si>
  <si>
    <t>5290-000030100665</t>
  </si>
  <si>
    <t>5290-000030100596</t>
  </si>
  <si>
    <t>5290-000030100578</t>
  </si>
  <si>
    <t>5290-000030100536</t>
  </si>
  <si>
    <t>5290-000030100518</t>
  </si>
  <si>
    <t>5290-000030100516</t>
  </si>
  <si>
    <t>5290-000030100452</t>
  </si>
  <si>
    <t>5290-000030100388</t>
  </si>
  <si>
    <t>5290-000030100604</t>
  </si>
  <si>
    <t>5290-000030100530</t>
  </si>
  <si>
    <t>5290-000030100616</t>
  </si>
  <si>
    <t>5290-000030100621</t>
  </si>
  <si>
    <t>5290-000030100818</t>
  </si>
  <si>
    <t>5290-000030100385</t>
  </si>
  <si>
    <t>5290-000030100643</t>
  </si>
  <si>
    <t>5290-000030100677</t>
  </si>
  <si>
    <t>5290-000030100453</t>
  </si>
  <si>
    <t>5290-000030100484</t>
  </si>
  <si>
    <t>5290-000030100495</t>
  </si>
  <si>
    <t>5290-000030100507</t>
  </si>
  <si>
    <t>5290-000030100618</t>
  </si>
  <si>
    <t>5290-000030100693</t>
  </si>
  <si>
    <t>5290-000030100803</t>
  </si>
  <si>
    <t>5290-000030100810</t>
  </si>
  <si>
    <t>5290-000030100806</t>
  </si>
  <si>
    <t>5290-000030100793</t>
  </si>
  <si>
    <t>5290-000030100612</t>
  </si>
  <si>
    <t>5290-000030100746</t>
  </si>
  <si>
    <t>5290-000030100635</t>
  </si>
  <si>
    <t>5290-000030100571</t>
  </si>
  <si>
    <t>5290-000030100398</t>
  </si>
  <si>
    <t>5290-000030100412</t>
  </si>
  <si>
    <t>5290-000030100479</t>
  </si>
  <si>
    <t>5290-000030100517</t>
  </si>
  <si>
    <t>5290-000030100532</t>
  </si>
  <si>
    <t>5290-000030100607</t>
  </si>
  <si>
    <t>5290-000030100641</t>
  </si>
  <si>
    <t>5290-000030100717</t>
  </si>
  <si>
    <t>5290-000030100750</t>
  </si>
  <si>
    <t>5290-000030100581</t>
  </si>
  <si>
    <t>5290-000030100636</t>
  </si>
  <si>
    <t>5290-000030100497</t>
  </si>
  <si>
    <t>5290-000030100807</t>
  </si>
  <si>
    <t>5290-000030100795</t>
  </si>
  <si>
    <t>5290-000030100681</t>
  </si>
  <si>
    <t>5290-000030100524</t>
  </si>
  <si>
    <t>5290-000030100510</t>
  </si>
  <si>
    <t>5290-000030100539</t>
  </si>
  <si>
    <t>5290-000030100556</t>
  </si>
  <si>
    <t>5290-000030100680</t>
  </si>
  <si>
    <t>5290-000030100783</t>
  </si>
  <si>
    <t>5290-000030100626</t>
  </si>
  <si>
    <t>5290-000030100590</t>
  </si>
  <si>
    <t>5290-000030100537</t>
  </si>
  <si>
    <t>5290-000030100508</t>
  </si>
  <si>
    <t>5290-000030100487</t>
  </si>
  <si>
    <t>5290-000030100403</t>
  </si>
  <si>
    <t>5290-000030100417</t>
  </si>
  <si>
    <t>5290-000030100594</t>
  </si>
  <si>
    <t>5290-000030100640</t>
  </si>
  <si>
    <t>5290-000030100642</t>
  </si>
  <si>
    <t>5290-000030100743</t>
  </si>
  <si>
    <t>5290-000030100762</t>
  </si>
  <si>
    <t>5290-000030100425</t>
  </si>
  <si>
    <t>5290-000030100499</t>
  </si>
  <si>
    <t>5290-000030100790</t>
  </si>
  <si>
    <t>5290-000030100782</t>
  </si>
  <si>
    <t>5290-000030100719</t>
  </si>
  <si>
    <t>5290-000030100543</t>
  </si>
  <si>
    <t>5290-000030100509</t>
  </si>
  <si>
    <t>5290-000030100445</t>
  </si>
  <si>
    <t>5290-000030100696</t>
  </si>
  <si>
    <t>5290-000030100617</t>
  </si>
  <si>
    <t>5290-000030100476</t>
  </si>
  <si>
    <t>5290-000030100751</t>
  </si>
  <si>
    <t>5290-000030100736</t>
  </si>
  <si>
    <t>5290-000030100561</t>
  </si>
  <si>
    <t>5290-000030100540</t>
  </si>
  <si>
    <t>5290-000030100410</t>
  </si>
  <si>
    <t>5290-000030100397</t>
  </si>
  <si>
    <t>5290-000030100446</t>
  </si>
  <si>
    <t>5290-000030100542</t>
  </si>
  <si>
    <t>5290-000030100777</t>
  </si>
  <si>
    <t>5290-000030100600</t>
  </si>
  <si>
    <t>5290-000030100546</t>
  </si>
  <si>
    <t>5290-000030100570</t>
  </si>
  <si>
    <t>5290-000030100511</t>
  </si>
  <si>
    <t>5290-000030100666</t>
  </si>
  <si>
    <t>5290-000030100656</t>
  </si>
  <si>
    <t>5290-000030100553</t>
  </si>
  <si>
    <t>5290-000030100419</t>
  </si>
  <si>
    <t>5290-000030100393</t>
  </si>
  <si>
    <t>5290-000030100383</t>
  </si>
  <si>
    <t>5290-000030100817</t>
  </si>
  <si>
    <t>5290-000030100742</t>
  </si>
  <si>
    <t>5290-000030100712</t>
  </si>
  <si>
    <t>5290-000030100672</t>
  </si>
  <si>
    <t>5290-000030100664</t>
  </si>
  <si>
    <t>5290-000030100821</t>
  </si>
  <si>
    <t>5290-000030100814</t>
  </si>
  <si>
    <t>5290-000030100781</t>
  </si>
  <si>
    <t>5290-000030100629</t>
  </si>
  <si>
    <t>5290-000030100624</t>
  </si>
  <si>
    <t>5290-000030100592</t>
  </si>
  <si>
    <t>5290-000030100486</t>
  </si>
  <si>
    <t>5290-000030100427</t>
  </si>
  <si>
    <t>5290-000030100426</t>
  </si>
  <si>
    <t>5290-000030100565</t>
  </si>
  <si>
    <t>5290-000030100615</t>
  </si>
  <si>
    <t>5290-000030100710</t>
  </si>
  <si>
    <t>5290-000030100608</t>
  </si>
  <si>
    <t>5290-000030100593</t>
  </si>
  <si>
    <t>5290-000030100545</t>
  </si>
  <si>
    <t>5290-000030100744</t>
  </si>
  <si>
    <t>5290-000030100534</t>
  </si>
  <si>
    <t>5290-000030100514</t>
  </si>
  <si>
    <t>5290-000030100494</t>
  </si>
  <si>
    <t>5290-000030100439</t>
  </si>
  <si>
    <t>5290-000030100438</t>
  </si>
  <si>
    <t>5290-000030100647</t>
  </si>
  <si>
    <t>5290-000030100778</t>
  </si>
  <si>
    <t>5290-000030100713</t>
  </si>
  <si>
    <t>5290-000030100569</t>
  </si>
  <si>
    <t>5290-000030100443</t>
  </si>
  <si>
    <t>5290-000030100512</t>
  </si>
  <si>
    <t>5290-000030100576</t>
  </si>
  <si>
    <t>5290-000030100760</t>
  </si>
  <si>
    <t>5290-000030100787</t>
  </si>
  <si>
    <t>5290-000030100801</t>
  </si>
  <si>
    <t>5290-000030100589</t>
  </si>
  <si>
    <t>5290-000030100392</t>
  </si>
  <si>
    <t>5290-000030100579</t>
  </si>
  <si>
    <t>5290-000030100627</t>
  </si>
  <si>
    <t>5290-000030100804</t>
  </si>
  <si>
    <t>5290-000030100389</t>
  </si>
  <si>
    <t>5290-000030100551</t>
  </si>
  <si>
    <t>5290-000030100633</t>
  </si>
  <si>
    <t>5290-000030100402</t>
  </si>
  <si>
    <t>5290-000030100451</t>
  </si>
  <si>
    <t>5290-000030100491</t>
  </si>
  <si>
    <t>5290-000030100791</t>
  </si>
  <si>
    <t>5290-000030100753</t>
  </si>
  <si>
    <t>5290-000030100676</t>
  </si>
  <si>
    <t>5290-000030100669</t>
  </si>
  <si>
    <t>5290-000030100653</t>
  </si>
  <si>
    <t>5290-000030100620</t>
  </si>
  <si>
    <t>5290-000030100538</t>
  </si>
  <si>
    <t>5290-000030100573</t>
  </si>
  <si>
    <t>5290-000030100687</t>
  </si>
  <si>
    <t>5290-000030100691</t>
  </si>
  <si>
    <t>5290-000030100584</t>
  </si>
  <si>
    <t>5290-000030100577</t>
  </si>
  <si>
    <t>5290-000030100442</t>
  </si>
  <si>
    <t>5290-000030100477</t>
  </si>
  <si>
    <t>5290-000030100554</t>
  </si>
  <si>
    <t>5290-000030100505</t>
  </si>
  <si>
    <t>5290-000030100694</t>
  </si>
  <si>
    <t>5290-000030100705</t>
  </si>
  <si>
    <t>5290-000030100761</t>
  </si>
  <si>
    <t>5290-000030100527</t>
  </si>
  <si>
    <t>5290-000030100502</t>
  </si>
  <si>
    <t>5290-000030100400</t>
  </si>
  <si>
    <t>5290-000030100822</t>
  </si>
  <si>
    <t>5290-000030100652</t>
  </si>
  <si>
    <t>5290-000030100711</t>
  </si>
  <si>
    <t>5310-000050100034</t>
  </si>
  <si>
    <t>BRAZO ROBOTICO EQUIPADO CON CONTROLADOR</t>
  </si>
  <si>
    <t>5320-000050100033</t>
  </si>
  <si>
    <t>INCUBADORA DE BAJA TEMPERATURA</t>
  </si>
  <si>
    <t>5410-000020100004</t>
  </si>
  <si>
    <t>NISSAN VAN (12-15 PASAJEROS) T/M</t>
  </si>
  <si>
    <t>5410-000020100001</t>
  </si>
  <si>
    <t>NISSAN  XTRAIL SENSE</t>
  </si>
  <si>
    <t>5410-000020100003</t>
  </si>
  <si>
    <t>VOLKSWAGEN VENTO STYLE TDI</t>
  </si>
  <si>
    <t>5410-000020100002</t>
  </si>
  <si>
    <t>5410-000020100000</t>
  </si>
  <si>
    <t>NISSAN  NP300 DOBLE CABINA</t>
  </si>
  <si>
    <t>5620-000040100038</t>
  </si>
  <si>
    <t>PAQUETE DE TEODOLITO ELECTRONICO GEO-ECO ET-05 5"</t>
  </si>
  <si>
    <t>5620-000040100037</t>
  </si>
  <si>
    <t>GPS</t>
  </si>
  <si>
    <t>5620-000040100036</t>
  </si>
  <si>
    <t>5650-000040100077</t>
  </si>
  <si>
    <t>ROUTER CISCO LISNKSYS E4200</t>
  </si>
  <si>
    <t>5650-000040100078</t>
  </si>
  <si>
    <t>5650-000040100079</t>
  </si>
  <si>
    <t>5650-000040100080</t>
  </si>
  <si>
    <t>5650-000040100358</t>
  </si>
  <si>
    <t>PROGRAMADOR UNIVERSAL</t>
  </si>
  <si>
    <t>5660-000040100331</t>
  </si>
  <si>
    <t>OSCILOSCOPIO DIGITAL 40MHZ,500MSA/S, 2CH</t>
  </si>
  <si>
    <t>5660-000040100064</t>
  </si>
  <si>
    <t>NO BREAK</t>
  </si>
  <si>
    <t>5660-000040100048</t>
  </si>
  <si>
    <t>5660-000040100065</t>
  </si>
  <si>
    <t>5660-000040100063</t>
  </si>
  <si>
    <t>5660-000040100046</t>
  </si>
  <si>
    <t>5660-000040100062</t>
  </si>
  <si>
    <t>5660-000040100059</t>
  </si>
  <si>
    <t>5660-000040100040</t>
  </si>
  <si>
    <t>5660-000040100072</t>
  </si>
  <si>
    <t>5660-000040100039</t>
  </si>
  <si>
    <t>5660-000040100068</t>
  </si>
  <si>
    <t>5660-000040100051</t>
  </si>
  <si>
    <t>5660-000040100042</t>
  </si>
  <si>
    <t>5660-000040100066</t>
  </si>
  <si>
    <t>5660-000040100076</t>
  </si>
  <si>
    <t>5660-000040100058</t>
  </si>
  <si>
    <t>5660-000040100056</t>
  </si>
  <si>
    <t>5660-000040100337</t>
  </si>
  <si>
    <t>MULTIMETRO CON PAQUETE ELECTRONICO</t>
  </si>
  <si>
    <t>5660-000040100044</t>
  </si>
  <si>
    <t>5660-000040100074</t>
  </si>
  <si>
    <t>5660-000040100339</t>
  </si>
  <si>
    <t>GENERADOR ELECTRICO DE FUNCIONES CON CONTADOR</t>
  </si>
  <si>
    <t>5660-000040100334</t>
  </si>
  <si>
    <t>5660-000040100054</t>
  </si>
  <si>
    <t>5660-000040100071</t>
  </si>
  <si>
    <t>5660-000040100332</t>
  </si>
  <si>
    <t>5660-000040100333</t>
  </si>
  <si>
    <t>5660-000040100336</t>
  </si>
  <si>
    <t>5660-000040100050</t>
  </si>
  <si>
    <t>5660-000040100057</t>
  </si>
  <si>
    <t>5660-000040100060</t>
  </si>
  <si>
    <t>5660-000040100055</t>
  </si>
  <si>
    <t>5660-000040100359</t>
  </si>
  <si>
    <t>FUENTE DE PODER DC LINEAL PROGRAMABLE</t>
  </si>
  <si>
    <t>5660-000040100043</t>
  </si>
  <si>
    <t>5660-000040100045</t>
  </si>
  <si>
    <t>5660-000040100073</t>
  </si>
  <si>
    <t>5660-000040100070</t>
  </si>
  <si>
    <t>5660-000040100061</t>
  </si>
  <si>
    <t>5660-000040100360</t>
  </si>
  <si>
    <t>5660-000040100052</t>
  </si>
  <si>
    <t>5660-000040100049</t>
  </si>
  <si>
    <t>5660-000040100338</t>
  </si>
  <si>
    <t>5660-000040100069</t>
  </si>
  <si>
    <t>5660-000040100067</t>
  </si>
  <si>
    <t>5660-000040100047</t>
  </si>
  <si>
    <t>5660-000040100041</t>
  </si>
  <si>
    <t>5660-000040100365</t>
  </si>
  <si>
    <t>5660-000040100053</t>
  </si>
  <si>
    <t>5660-000040100075</t>
  </si>
  <si>
    <t>5660-000040100335</t>
  </si>
  <si>
    <t>5670-000040100364</t>
  </si>
  <si>
    <t>ESMERIL DE BANCO</t>
  </si>
  <si>
    <t>5670-000040100363</t>
  </si>
  <si>
    <t>5670-000040100362</t>
  </si>
  <si>
    <t>5690-000040100324</t>
  </si>
  <si>
    <t>CRONOMETRO</t>
  </si>
  <si>
    <t>5690-000040100343</t>
  </si>
  <si>
    <t>ROBOT HUMANOIDE</t>
  </si>
  <si>
    <t>5690-000040100353</t>
  </si>
  <si>
    <t>CONTENEDOR DE BASURA 49X25X80</t>
  </si>
  <si>
    <t>5690-000040100323</t>
  </si>
  <si>
    <t>5690-000040100346</t>
  </si>
  <si>
    <t>5690-000040100357</t>
  </si>
  <si>
    <t>5690-000040100355</t>
  </si>
  <si>
    <t>5690-000040100321</t>
  </si>
  <si>
    <t>5690-000040100354</t>
  </si>
  <si>
    <t>5690-000040100329</t>
  </si>
  <si>
    <t>5690-000040100347</t>
  </si>
  <si>
    <t>5690-000040100318</t>
  </si>
  <si>
    <t>5690-000040100328</t>
  </si>
  <si>
    <t>5690-000040100350</t>
  </si>
  <si>
    <t>5690-000040100315</t>
  </si>
  <si>
    <t>COMPRESORA 1 HP</t>
  </si>
  <si>
    <t>5690-000040100320</t>
  </si>
  <si>
    <t>5690-000040100312</t>
  </si>
  <si>
    <t>ESTACION TOTAL</t>
  </si>
  <si>
    <t>5690-000040100319</t>
  </si>
  <si>
    <t>5690-000040100341</t>
  </si>
  <si>
    <t>ESTACION DE CONTROL DE PROCESOS CON DOS CABINAS</t>
  </si>
  <si>
    <t>5690-000040100314</t>
  </si>
  <si>
    <t>5690-000040100348</t>
  </si>
  <si>
    <t>5690-000040100316</t>
  </si>
  <si>
    <t>5690-000040100330</t>
  </si>
  <si>
    <t>5690-000040100342</t>
  </si>
  <si>
    <t>LAB DE METROLOGIA</t>
  </si>
  <si>
    <t>5690-000040100317</t>
  </si>
  <si>
    <t>5690-000040100349</t>
  </si>
  <si>
    <t>5690-000040100361</t>
  </si>
  <si>
    <t>ROBOT DE 6 GRADOS</t>
  </si>
  <si>
    <t>5690-000040100351</t>
  </si>
  <si>
    <t>5690-000040100344</t>
  </si>
  <si>
    <t>5690-000040100322</t>
  </si>
  <si>
    <t>5690-000040100313</t>
  </si>
  <si>
    <t>5690-000040100081</t>
  </si>
  <si>
    <t>BANDA TRANSPORTADORA</t>
  </si>
  <si>
    <t>5690-000040100311</t>
  </si>
  <si>
    <t>5690-000040100352</t>
  </si>
  <si>
    <t>5690-000040100345</t>
  </si>
  <si>
    <t>5690-000040100356</t>
  </si>
  <si>
    <t>5690-000040100327</t>
  </si>
  <si>
    <t>5690-000040100326</t>
  </si>
  <si>
    <t>5690-000040100325</t>
  </si>
  <si>
    <t>OTROS</t>
  </si>
  <si>
    <t>TOTAL DE BIENES MUEBLES</t>
  </si>
  <si>
    <t>RELACIÓN DE BIENES INMUEBLES QUE COMPONEN EL PATRIMONIO</t>
  </si>
  <si>
    <t>Descripción del Bien Inmueble</t>
  </si>
  <si>
    <t>6220-P14000000002</t>
  </si>
  <si>
    <t>CONSTRUCC 2A ETAPA EDIF LABORATORIO Y OBRAS COMPL</t>
  </si>
  <si>
    <t>6220-P14000000001</t>
  </si>
  <si>
    <t>PROYECTO EJECUTIVO LABORATORIO TIC´S EN EL ITESS</t>
  </si>
  <si>
    <t>6220-P13000000002</t>
  </si>
  <si>
    <t>CONSTRUCCION OBRAS DE PROTECCION PARA LABORATORIO</t>
  </si>
  <si>
    <t>6220-P14000000003</t>
  </si>
  <si>
    <t>CONTRUC 1A ETAPA ANEXO 2A UNIDAD ACADMICO DEPART.</t>
  </si>
  <si>
    <t>6220-P11000000000</t>
  </si>
  <si>
    <t>AMPLIACION 1a ETAPA UNIDAD ACADEMICO DEPARTAMENTAL</t>
  </si>
  <si>
    <t>6220-P15000000000</t>
  </si>
  <si>
    <t>ESTACIONAMIENTO DE LABORATORIO PESADO DEL ITESS</t>
  </si>
  <si>
    <t>6220-P13000000000</t>
  </si>
  <si>
    <t>CONSTRUCCION 2A UNIDAD ACADEMICA DEPARTAMENTAL</t>
  </si>
  <si>
    <t>6220-P14000000000</t>
  </si>
  <si>
    <t>CONTRUCCION 1A ETAPA EDIFICIO DE VINCULACION EN EL</t>
  </si>
  <si>
    <t>6220-P15000000003</t>
  </si>
  <si>
    <t>ADECUACION Y AMPLIACION DE AREAS ANEXAS A UNIDADES</t>
  </si>
  <si>
    <t>6220-P16000000002</t>
  </si>
  <si>
    <t>PROYECTO EJECUTIVO 3RA UNIDAD ACADEM DEPARTAMENTAL</t>
  </si>
  <si>
    <t>6220-P16000000000</t>
  </si>
  <si>
    <t>CONSTRUCCION 3ra ETAPA ANEXO 2da UNIDAD ACADEMICA</t>
  </si>
  <si>
    <t>6220-P16000000003</t>
  </si>
  <si>
    <t>PROYECTO EJECUTIVO 2DA UNIDAD DE LABORAT Y OBRAS</t>
  </si>
  <si>
    <t>6220-P15000000002</t>
  </si>
  <si>
    <t>2DA ETAPA DEL ANEXO DE LA 2DA UNIDAD ACADEMICA</t>
  </si>
  <si>
    <t>6220-P14000000004</t>
  </si>
  <si>
    <t>2DA ETAPA CONSTRUCC OBRAS PROTECC LABORAT PESADO</t>
  </si>
  <si>
    <t>6220-P15000000001</t>
  </si>
  <si>
    <t>MANTT Y REP MENOR CERCO PERIMETRAL Y EDIF EN ITESS</t>
  </si>
  <si>
    <t>6220-P16000000001</t>
  </si>
  <si>
    <t>PROYECTO EJECUTIVO DEL GIMNASIO AUDITORIO Y</t>
  </si>
  <si>
    <t>6220-P13000000001</t>
  </si>
  <si>
    <t>PROYECTO EJECUTIVO EDIFICIO DE VINCULACION Y OBRAS</t>
  </si>
  <si>
    <t>6220-P13000000003</t>
  </si>
  <si>
    <t>CONSTRUCCION VIALIDAD ACCESO 2A UNIDAD ACADEMICA</t>
  </si>
  <si>
    <t>TOTAL DE BIENES INMUEBLES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</si>
  <si>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</si>
  <si>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</si>
  <si>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</si>
  <si>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</si>
  <si>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</si>
  <si>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</si>
  <si>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</si>
  <si>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INSTITUTO TECNOLOGICO SUPERIOR DE SALVATIERRA
BALANZA DE COMPROBACIÓN
ENERO 2017</t>
  </si>
  <si>
    <t>CUENTA</t>
  </si>
  <si>
    <t>NOMBRE DE LA CUENTA</t>
  </si>
  <si>
    <t>CARGOS</t>
  </si>
  <si>
    <t>ABONOS</t>
  </si>
  <si>
    <t>BANCOMER 012222001700416028 FONDO DE CONTINGENCIA</t>
  </si>
  <si>
    <t>BANCOMER 01222200170667250 MINISTRACIÓN FEDERAL</t>
  </si>
  <si>
    <t>BANCOMER 012222001700371338 MINISTRACIÓN ESTATAL</t>
  </si>
  <si>
    <t>BANCOMER 012222001868497099 MINISTRACIÓN FEDERAL</t>
  </si>
  <si>
    <t>BANCOMER 01996315852 RECURSO CONCYTEG</t>
  </si>
  <si>
    <t>BANCOMER 0199947558 MINISTRACION PEOEEMYS ITS 14</t>
  </si>
  <si>
    <t>BANCOMER 0199947442 MINISTRACION AOE ITS 14</t>
  </si>
  <si>
    <t>BANCOMER 0199947493 MINISTRACION FONDO DE FISCALIZ</t>
  </si>
  <si>
    <t>BANCOMER 0199947469 MINISTRACION IMPTO NOMINA</t>
  </si>
  <si>
    <t>BANCOMER 0102834200 MINISTRACION PROXOE</t>
  </si>
  <si>
    <t>BANCOMER 0102834634 MINISTRACION PROXOE</t>
  </si>
  <si>
    <t>CUENTAS POR COBRAR A ENTIDADES FED Y MPIOS</t>
  </si>
  <si>
    <t>GASTOS A RESERVA DE COMPROBAR</t>
  </si>
  <si>
    <t>FUNCIONARIOS Y EMPLEADOS</t>
  </si>
  <si>
    <t>ANTICIPO A PROVEEDORES</t>
  </si>
  <si>
    <t>ANTICIPO A CONTRATISTAS BIENES PROPIOS</t>
  </si>
  <si>
    <t>DEPOSITOS EN GARANTIA SERV.</t>
  </si>
  <si>
    <t>EDIFICACION NO HABITACIONAL</t>
  </si>
  <si>
    <t>MUEBLES DE OFICINA Y ESTANTERÍA 2011</t>
  </si>
  <si>
    <t>MUEBLES DE OFICINA Y ESTANTERÍA 2010</t>
  </si>
  <si>
    <t>MUEBLES, EXCEPTO DE OFICINA Y ESTANTERÍA</t>
  </si>
  <si>
    <t>EQ DE CÓMP Y DE TECNOLOGÍAS DE LA INFORMACI  2011</t>
  </si>
  <si>
    <t>EQ DE CÓMP Y DE TECNOLOGÍAS DE LA INFORMACI  2010</t>
  </si>
  <si>
    <t>OTROS MOBILIARIOS Y EQUIPOS DE ADMINISTRACIÓN 2011</t>
  </si>
  <si>
    <t>OTROS MOBILIARIOS Y EQUIPOS DE ADMINISTRACIÓN 2010</t>
  </si>
  <si>
    <t>EQUIPO Y APARATOS AUDIOVISUALES 2011</t>
  </si>
  <si>
    <t>CÁMARAS FOTOGRÁFICAS Y DE VIDEO 2011</t>
  </si>
  <si>
    <t>OTRO MOB. Y EQUIPO EDUCACIONAL Y RECREATIVO 2011</t>
  </si>
  <si>
    <t>OTRO MOB. Y EQUIPO EDUCACIONAL Y RECREATIVO 2010</t>
  </si>
  <si>
    <t>EQUIPO MÉDICO Y DE LABORATORIO 2011</t>
  </si>
  <si>
    <t>EQUIPO MÉDICO Y DE LABORATORIO 2010</t>
  </si>
  <si>
    <t>INSTRUMENTAL MÉDICO Y DE LABORATORIO 2011</t>
  </si>
  <si>
    <t>AUTOMÓVILES Y CAMIONES 2011</t>
  </si>
  <si>
    <t>AUTOMÓVILES Y CAMIONES 2010</t>
  </si>
  <si>
    <t>MAQUINARIA Y EQUIPO INDUSTRIAL 2011</t>
  </si>
  <si>
    <t>MAQUINARIA Y EQUIPO INDUSTRIAL 2010</t>
  </si>
  <si>
    <t>EQUIPO DE COMUNICACIÓN Y TELECOMUNICACIÓN 2011</t>
  </si>
  <si>
    <t>EQUIPO DE COMUNICACIÓN Y TELECOMUNICACIÓN 2010</t>
  </si>
  <si>
    <t>EQ DE GENER. ELÉCTRICA, APARATOS Y ACCES 2011</t>
  </si>
  <si>
    <t>"EQ DE GENER. ELÉCTRICA, APARATOS Y ACCES 2010"</t>
  </si>
  <si>
    <t>HERRAMIENTAS Y MÁQUINAS-HERRAMIENTA 2011</t>
  </si>
  <si>
    <t>OTROS EQUIPOS 2011</t>
  </si>
  <si>
    <t>BIENES ARTÍSTICOS, CULTURALES Y CIENTÍFICOS 2011</t>
  </si>
  <si>
    <t>MARCAS</t>
  </si>
  <si>
    <t>DEP. ACUM. MUEBLES DE OFICINA Y ESTANTERÍA 2010</t>
  </si>
  <si>
    <t>"DEP. ACUM. MUEBLES, EXCEPTO DE OFICINA Y ESTANTER</t>
  </si>
  <si>
    <t>DEP. ACUM. EPO. DE COMPUTO Y DE TECNOLOGIAS DE LA</t>
  </si>
  <si>
    <t>DEP. ACUM. OTROS MOBILIARIOS Y EQUIPOS DE ADMINIST</t>
  </si>
  <si>
    <t>DEP. ACUM. EQUIPOS Y APARATOS AUDIOVISUALES 2010</t>
  </si>
  <si>
    <t>DEP. ACUM. CAMARAS FOTOGRAFICAS Y DE VIDEO 2010</t>
  </si>
  <si>
    <t>DEP. ACUM. OTRO MOBILIARIO Y EPO. EDUCACIONAL Y RE</t>
  </si>
  <si>
    <t>DEP. ACUM. EQUIPO MÉDICO Y DE LABORATORIO 2010</t>
  </si>
  <si>
    <t>DEP. ACUM. INSTRUMENTAL MÉDICO Y DE LABORATORIO 20</t>
  </si>
  <si>
    <t>DEP. ACUM. AUTOMÓVILES Y CAMIONES 2010</t>
  </si>
  <si>
    <t>DEP. ACUM. MAQ. Y EPO. INDUSTRIAL 2010</t>
  </si>
  <si>
    <t>DEP. ACUM. EPO DE COMUNICACIÓN Y TELECOMUNICACIÓN</t>
  </si>
  <si>
    <t>"DEP. ACUM. EPOS DE GENER. ELÉCTRICA, APARATOS Y 2</t>
  </si>
  <si>
    <t>DEP. ACUM. OTROS EQUIPOS 2010</t>
  </si>
  <si>
    <t>SUELDOS POR PAGAR</t>
  </si>
  <si>
    <t>SUELDOS DEVENGADOS EJERCICIO ANTERIOR</t>
  </si>
  <si>
    <t>APORTACION PATRONAL IMSS</t>
  </si>
  <si>
    <t>PROVEEDORES DE BIENES Y SERVICIOS</t>
  </si>
  <si>
    <t>PROVEEDORES DEL EJERCICIO ANTERIOR</t>
  </si>
  <si>
    <t>ISR POR SUELDOS Y SALARIOS</t>
  </si>
  <si>
    <t>ISR ASIMILADOS</t>
  </si>
  <si>
    <t>APORTACIÓN TRABAJADOR IMSS</t>
  </si>
  <si>
    <t>IMPUESTO SOBRE NOMINAS</t>
  </si>
  <si>
    <t>VIVIENDA</t>
  </si>
  <si>
    <t>OPTICAS</t>
  </si>
  <si>
    <t>RETENCIONES DE OBRA PÚBLICA</t>
  </si>
  <si>
    <t>DIVO 5% AL MILLAR</t>
  </si>
  <si>
    <t>CAP 2%</t>
  </si>
  <si>
    <t>PENALIZACIONES CONTRATISTAS</t>
  </si>
  <si>
    <t>CNEC RET 5 AL MILLAR</t>
  </si>
  <si>
    <t>ICIC 2 AL MILLAR</t>
  </si>
  <si>
    <t>CXP POR REMANENTES</t>
  </si>
  <si>
    <t>CXP REMANENTE EN SOLICITUD DE REFRENDO</t>
  </si>
  <si>
    <t>ACREEDORES DIVERSOS</t>
  </si>
  <si>
    <t>INGRESOS PENDIENTES DE CLASIFICAR ODES</t>
  </si>
  <si>
    <t>CXP GEG POR SERV. EDUCATIVOS</t>
  </si>
  <si>
    <t>DIFERENCIAS IRRELEVANTES (MODULO DE  ADQUISICIONES</t>
  </si>
  <si>
    <t>APORTACIONES</t>
  </si>
  <si>
    <t>BAJA DE ACTIVO FIJO</t>
  </si>
  <si>
    <t>BIENES MUEBLES E INMUEBLES</t>
  </si>
  <si>
    <t>OBRA PÚBLICA</t>
  </si>
  <si>
    <t>FAM EDU SUPERIOR BIENES MUEBLES E INMUEBLES</t>
  </si>
  <si>
    <t>CONVENIO BIENES MUEBLES E INMUEBLES</t>
  </si>
  <si>
    <t>CONVENIO BIENES MUEBLES E INMUEBLES EJE ANTERIOR</t>
  </si>
  <si>
    <t>CONVENIO OBRA FEDERAL EJERCICIO ANTERIOR</t>
  </si>
  <si>
    <t>BIENES MUEBLES E INMUEBLES EJER ANTERIORES</t>
  </si>
  <si>
    <t>OBRA PUBLICA EJERC ANTE</t>
  </si>
  <si>
    <t>OBRA PUBLICA APLIC APORT EJERC ANTE</t>
  </si>
  <si>
    <t>RESULTADO DEL EJERCICIO</t>
  </si>
  <si>
    <t>RESULTADO EJERCICIO 2008</t>
  </si>
  <si>
    <t>RESULTADO EJERCICIO 2010</t>
  </si>
  <si>
    <t>RESULTADO EJERCICIO 2011</t>
  </si>
  <si>
    <t>RESULTADO EJERCICIO 2012</t>
  </si>
  <si>
    <t>RESULTADO EJERCICIO 2013</t>
  </si>
  <si>
    <t>RESULTADO DEL EJERCICIO 2014</t>
  </si>
  <si>
    <t>RESULTADO DEL EJERCICIO 2015</t>
  </si>
  <si>
    <t>RESULTADO DEL EJERCICIO 2016</t>
  </si>
  <si>
    <t>CAPITALIZACIÓN RECURSOS PROPIOS</t>
  </si>
  <si>
    <t>CAPITALIZACIÓN REMANENTES</t>
  </si>
  <si>
    <t>FONDO DE CONTINGENCIAS</t>
  </si>
  <si>
    <t>APLICACIÓN DE REMANENTE PROPIO</t>
  </si>
  <si>
    <t>APLICACIÓN DE REMANENTE MUNICIPAL</t>
  </si>
  <si>
    <t>APLICACIÓN DE REMANENTE FEDERAL</t>
  </si>
  <si>
    <t>APLICACIÓN DE REMANENTE INTERINSTITUCIONAL</t>
  </si>
  <si>
    <t>REEXPEDICION DE CREDENCIALES</t>
  </si>
  <si>
    <t>GESTORIA DE TITULACION</t>
  </si>
  <si>
    <t>SANCIONES</t>
  </si>
  <si>
    <t>APOYO ECONÓMICO PARA RESIDENCIAS PROFESIONALES</t>
  </si>
  <si>
    <t>SERVICIOS PERSONALES</t>
  </si>
  <si>
    <t>MATERIALES Y SUMINISTROS</t>
  </si>
  <si>
    <t>SERVICIOS GENERALES OTROS CONVENIOS FEDE</t>
  </si>
  <si>
    <t>SERVICIOS GENERALES</t>
  </si>
  <si>
    <t>AYUDAS Y SUBSIDIOS</t>
  </si>
  <si>
    <t>INTERES NORMALES</t>
  </si>
  <si>
    <t>SUELDOS BASE AL PERSONAL PERMANENTE</t>
  </si>
  <si>
    <t>HONORARIOS ASIMILABLES A SALARIOS</t>
  </si>
  <si>
    <t>COMPENSACIONES</t>
  </si>
  <si>
    <t>APORTACIONES DE SEGURIDAD SOCIAL</t>
  </si>
  <si>
    <t>PRESTACIONES CONTRACTUALES</t>
  </si>
  <si>
    <t>ESTÍMULOS</t>
  </si>
  <si>
    <t>ALIMENTACIÓN DE PERSONAS</t>
  </si>
  <si>
    <t>COMBUSTIBLES, LUBRICANTES Y ADITIVOS</t>
  </si>
  <si>
    <t>SERVICIO DE ENERGÍA ELÉCTRICA</t>
  </si>
  <si>
    <t>SERVICIO DE AGUA POTABLE</t>
  </si>
  <si>
    <t>TELEFONÍA TRADICIONAL</t>
  </si>
  <si>
    <t>TELEFONÍA CELULAR</t>
  </si>
  <si>
    <t>SERVICIOS DE VIGILANCIA</t>
  </si>
  <si>
    <t>SERVICIOS FINANCIEROS Y BANCARIOS</t>
  </si>
  <si>
    <t>SERVICIOS DE LIMPIEZA Y MANEJO DE DESECHOS</t>
  </si>
  <si>
    <t>VIATICOS EN EL PAIS</t>
  </si>
  <si>
    <t>GASTOS  DE REPRESENTACION</t>
  </si>
  <si>
    <t>OTROS IMPUESTOS Y DERECHOS</t>
  </si>
  <si>
    <t>IMPUESTO DE NOMINA</t>
  </si>
  <si>
    <t>Ente Público: INSTITUTO TECNOLOGICO SUPERIOR DE SALVATIERRA</t>
  </si>
  <si>
    <t>Ente Público:      INSTITUTO TECNOLOGICO SUPERIOR DE SALVATIERRA</t>
  </si>
  <si>
    <t>4159510701 POR CONCEPTO DE FICHAS</t>
  </si>
  <si>
    <t>5113132000 PRIMAS DE VACAS., DOMINICAL Y GRATIF. FIN DE AÑO</t>
  </si>
  <si>
    <t>5114142000 APORTACIONES A FONDOS DE VIVIENDA</t>
  </si>
  <si>
    <t>5114143000 APORTACIONES AL SISTEMA  PARA EL RETIRO</t>
  </si>
  <si>
    <t>5124248000 MATERIALES COMPLEMENTARIOS</t>
  </si>
  <si>
    <t>5131318000 SERVICIOS POSTALES Y TELEGRAFICOS</t>
  </si>
  <si>
    <t>5133339000 SERVICIOS PROFESIONALES, CIENTIFICOS Y TECNICOS IN</t>
  </si>
  <si>
    <t>5134345000 SEGUROS DE BIENES PATRIMONIALES</t>
  </si>
  <si>
    <t>5137371000 PASAJES AEREOS</t>
  </si>
  <si>
    <t>5137372000 PASAJES TERRESTRES</t>
  </si>
  <si>
    <t>5139396000 OTROS GASTOS POR RESPONSABILIDADES</t>
  </si>
  <si>
    <t>5241441000 PAGOS DE DEFUNCIÓN</t>
  </si>
  <si>
    <t>INSTITUTO TECNOLOGICO SUPERIOR DE SALVATIERRA
BALANZA DE COMPROBACIÓN
FEBRERO 2017</t>
  </si>
  <si>
    <t>CXP A GEG</t>
  </si>
  <si>
    <t>AJUSTES Y CORRECCIONES</t>
  </si>
  <si>
    <t>POR CONCEPTO DE FICHAS</t>
  </si>
  <si>
    <t>PRIMAS DE VACAS., DOMINICAL Y GRATIF. FIN DE AÑO</t>
  </si>
  <si>
    <t>APORTACIONES A FONDOS DE VIVIENDA</t>
  </si>
  <si>
    <t>APORTACIONES AL SISTEMA  PARA EL RETIRO</t>
  </si>
  <si>
    <t>MATERIALES COMPLEMENTARIOS</t>
  </si>
  <si>
    <t>SERVICIOS POSTALES Y TELEGRAFICOS</t>
  </si>
  <si>
    <t>SERVICIOS PROFESIONALES, CIENTIFICOS Y TECNICOS IN</t>
  </si>
  <si>
    <t>SEGUROS DE BIENES PATRIMONIALES</t>
  </si>
  <si>
    <t>PASAJES AEREOS</t>
  </si>
  <si>
    <t>PASAJES TERRESTRES</t>
  </si>
  <si>
    <t>OTROS GASTOS POR RESPONSABILIDADES</t>
  </si>
  <si>
    <t>PAGOS DE DEFUNCIÓN</t>
  </si>
  <si>
    <t>1125102001 FONDO FIJO</t>
  </si>
  <si>
    <t>1131001001 ANTICIPO A PROVEEDORES</t>
  </si>
  <si>
    <t>1134201002 ANTICIPO A CONTRATISTAS</t>
  </si>
  <si>
    <t>4169610153 POR CONCEPTO DE DIPLOMADOS</t>
  </si>
  <si>
    <t>4169610903 RECURSOS INTERINSTITUCIONALES</t>
  </si>
  <si>
    <t>4173711005 INGRESOS POR LA VENTA DE BIENES Y SERVICIOS ODES</t>
  </si>
  <si>
    <t>4311511008 INTERESES CONVENIOS FEDERALES</t>
  </si>
  <si>
    <t>4399000008 DIFERENCIAS POR REDONDEOS</t>
  </si>
  <si>
    <t>5115155000 APOYOS A LA CAPACITACION DE LOS SERV. PUBLICOS</t>
  </si>
  <si>
    <t>5121211000 MATERIALES Y ÚTILES DE OFICINA</t>
  </si>
  <si>
    <t>5124246000 MATERIAL ELECTRICO Y ELECTRONICO</t>
  </si>
  <si>
    <t>5124249000 OTROS MATERIALES Y ARTICULOS DE CONSTRUCCION Y REP</t>
  </si>
  <si>
    <t>5125253000 MEDICINAS Y PRODUCTOS FARMACÉUTICOS</t>
  </si>
  <si>
    <t>5129293000 REF. Y ACCESORIOS ME. MOB. Y EQ. AD., ED. Y REC.</t>
  </si>
  <si>
    <t>5129294000 REFACCIONES Y ACCESORIOS PARA EQ. DE COMPUTO</t>
  </si>
  <si>
    <t>5129296000 REF. Y ACCESORIOS ME. DE EQ. DE TRANSPORTE</t>
  </si>
  <si>
    <t>5131317000 SERV. ACCESO A INTERNET, REDES Y PROC. DE INFO.</t>
  </si>
  <si>
    <t>5132325000 ARRENDAMIENTO DE EQUIPO DE TRANSPORTE</t>
  </si>
  <si>
    <t>5132327000 ARRENDAMIENTO DE ACTIVOS INTANGIBLES</t>
  </si>
  <si>
    <t>5133336000 SERVS. CONSULT. ADM., PROCS., TEC. Y TECNO.</t>
  </si>
  <si>
    <t>5135355000 REPARACION Y MANTENIMIENTO DE EQUIPO DE EQ. TRANSP</t>
  </si>
  <si>
    <t>5136361100 DIFUSION POR RADIO, TELEVISION Y PRENSA</t>
  </si>
  <si>
    <t>5136364000 SERVICIO DE REVELADO DE FOTOGRAFÍAS</t>
  </si>
  <si>
    <t>5138381000 GASTOS DE CEREMONIAL</t>
  </si>
  <si>
    <t>5138382000 GASTOS DE ORDEN SOCIAL Y CULTURAL</t>
  </si>
  <si>
    <t>5139399000 OTROS SERVICIOS GENERALES</t>
  </si>
  <si>
    <t>5242442000 BECAS Y OT. AYUDAS PARA PROG. DE CAPACITA.</t>
  </si>
  <si>
    <t>5599000006 Diferencia por Redondeo</t>
  </si>
  <si>
    <t>1112102012 BANCOMER 109401423 MINISTRACIÓN DIPLOMADO ITSS-SDA</t>
  </si>
  <si>
    <t>OTROS RECURSOS</t>
  </si>
  <si>
    <t>Entidades Paraestatales</t>
  </si>
  <si>
    <t>Equipo e instrumental medico y de laboratorio</t>
  </si>
  <si>
    <t>Inversion Publica</t>
  </si>
  <si>
    <t>Obra publica en bienes propios</t>
  </si>
  <si>
    <t>Equipamiento del laboratorio de electrónica y comunicaciones</t>
  </si>
  <si>
    <t>Q0289</t>
  </si>
  <si>
    <t>Infraestructura del Instituto Tecnológico de Salvatierra</t>
  </si>
  <si>
    <t>Equipamiento del laboratorio de manufactura</t>
  </si>
  <si>
    <t>Equipamiento del laboratorio de simulación de negocios</t>
  </si>
  <si>
    <t>Elaborar el Proyecto ejecutivo del Gimnasio Auditorio y obras complementarias en el Itess</t>
  </si>
  <si>
    <t>Elaborar el Proyecto ejecutivo de la Segunda Unidad de laboratorios en el Itess.</t>
  </si>
  <si>
    <t>Elaborar el Proyecto ejecutivo de la Tercera Unidad Académico Departamental, planta de tratamiento y obras complementarias en el Itess</t>
  </si>
  <si>
    <t>Adquisición de equipo complementario de torno y fresadora</t>
  </si>
  <si>
    <t>Ampliación del servicio de voz y datos en las instalaciones del Itess</t>
  </si>
  <si>
    <t>INSTITUTO TECNOLÓGICO SUPERIOR DE SALVATIERRA</t>
  </si>
  <si>
    <t>_________________________________________</t>
  </si>
  <si>
    <t>Equipamiento</t>
  </si>
  <si>
    <t>Sumatoria de equipamientos</t>
  </si>
  <si>
    <t>Sumatoria de proyectos ejecutivos</t>
  </si>
  <si>
    <t>5132329000 OTROS ARRENDAMIENTOS</t>
  </si>
  <si>
    <t>5121216000 MATERIAL DE LIMPIEZA</t>
  </si>
  <si>
    <t>5121215000 MATERIAL IMPRESO E INFORMACION DIGITAL</t>
  </si>
  <si>
    <t>FUENTES FINANCIERAS</t>
  </si>
  <si>
    <t>2117919003 DESCUENTO POR TELEFONIA</t>
  </si>
  <si>
    <t>1112102013 BANCOMER 0104323186 PULGON AMARILLO</t>
  </si>
  <si>
    <t>1241151100 MUEBLES DE OFICINA Y ESTANTERÍA 2011</t>
  </si>
  <si>
    <t xml:space="preserve">                                                                                                                                              SUBDIRECTOR DE FINANZAS Y ADMINISTRACION</t>
  </si>
  <si>
    <t>AYUDAS SOCIALES A PERSONAS</t>
  </si>
  <si>
    <t>X</t>
  </si>
  <si>
    <t>Social</t>
  </si>
  <si>
    <t>BECAS Y OT. AYUDAS PARA PROG. DE CAPACITA.</t>
  </si>
  <si>
    <t>Ministración "Diplomado  ITSS-SDAYR"</t>
  </si>
  <si>
    <t>0110432318</t>
  </si>
  <si>
    <t>0109401423</t>
  </si>
  <si>
    <t>Programa manejo y control del pulgon amarillo del sorgo</t>
  </si>
  <si>
    <t>5930-000930000000</t>
  </si>
  <si>
    <t>ESTRUCTURA-BANCO DE MONTAJE 40X40MM</t>
  </si>
  <si>
    <t>TRONZADORA/ CORTADORA DE METALES DE 14" PROFESIONA</t>
  </si>
  <si>
    <t>MAQUINA SOLDADORA DE MICROALAMBRE</t>
  </si>
  <si>
    <t>REGISTRO DE MARCA-LOGO ITESS</t>
  </si>
  <si>
    <t>EMANUEL LOPEZ PACHECO</t>
  </si>
  <si>
    <t>LOPE971107HGTP0406</t>
  </si>
  <si>
    <t>JOSE ALFREDO BUCIO SANTOYO</t>
  </si>
  <si>
    <t>BUSA971020HGTCNL09</t>
  </si>
  <si>
    <t>JESUS ROMERO HERNANDEZ</t>
  </si>
  <si>
    <t>ROHJ941025HGTMRS02</t>
  </si>
  <si>
    <t>MAGJ961223HGTCMS05</t>
  </si>
  <si>
    <t>AIAJ970827HGTVLS02</t>
  </si>
  <si>
    <t>INSTITUTO TECNOLOGICO SUPERIOR DE SALVATIERRA
BALANZA DE COMPROBACIÓN
ABRIL 2017</t>
  </si>
  <si>
    <t>BANCOMER 109401423 MINISTRACIÓN DIPLOMADO ITSS-SDA</t>
  </si>
  <si>
    <t>BANCOMER 0104323186 PULGON AMARILLO</t>
  </si>
  <si>
    <t>CONTRATISTAS PROY. DE INV. CONTRATOS OBRA</t>
  </si>
  <si>
    <t>DESCUENTO POR TELEFONÍA</t>
  </si>
  <si>
    <t>POR CONCEPTO DE DIPLOMADOS</t>
  </si>
  <si>
    <t>RECURSOS INTERINSTITUCIONALES</t>
  </si>
  <si>
    <t>INGRESOS POR LA VENTA DE BIENES Y SERVICIOS ODES</t>
  </si>
  <si>
    <t>INTERESES CONVENIOS FEDERALES</t>
  </si>
  <si>
    <t>Diferencia por Redondeo</t>
  </si>
  <si>
    <t>APOYOS A LA CAPACITACION DE LOS SERV. PUBLICOS</t>
  </si>
  <si>
    <t>MATERIALES Y ÚTILES DE OFICINA</t>
  </si>
  <si>
    <t>MAT.,UTILES Y EQUIPOS MENORES DE TECNOLOGIAS DE LA</t>
  </si>
  <si>
    <t>MATERIAL IMPRESO E INFORMACION DIGITAL</t>
  </si>
  <si>
    <t>MATERIAL DE LIMPIEZA</t>
  </si>
  <si>
    <t>MATERIAL ELECTRICO Y ELECTRONICO</t>
  </si>
  <si>
    <t>OTROS MATERIALES Y ARTICULOS DE CONSTRUCCION Y REP</t>
  </si>
  <si>
    <t>SUSTANCIAS QUÍMICAS</t>
  </si>
  <si>
    <t>FERTILIZANTES, PESTICIDAS Y OTROS AGROQUIMICOS</t>
  </si>
  <si>
    <t>MEDICINAS Y PRODUCTOS FARMACÉUTICOS</t>
  </si>
  <si>
    <t>MATERIALES, ACCESORIOS Y SUMINISTROS MÉDICOS</t>
  </si>
  <si>
    <t>MAT., ACCESORIOS Y SUMINISTROS DE LABORATORIO</t>
  </si>
  <si>
    <t>ARTÍCULOS DEPORTIVOS</t>
  </si>
  <si>
    <t>REF. Y ACCESORIOS ME. MOB. Y EQ. AD., ED. Y REC.</t>
  </si>
  <si>
    <t>REFACCIONES Y ACCESORIOS PARA EQ. DE COMPUTO</t>
  </si>
  <si>
    <t>REF. Y ACCESORIOS ME. DE EQ. DE TRANSPORTE</t>
  </si>
  <si>
    <t>SERV. ACCESO A INTERNET, REDES Y PROC. DE INFO.</t>
  </si>
  <si>
    <t>ARRENDAMIENTO DE EQUIPO DE TRANSPORTE</t>
  </si>
  <si>
    <t>ARRENDAMIENTO DE ACTIVOS INTANGIBLES</t>
  </si>
  <si>
    <t>OTROS ARRENDAMIENTOS</t>
  </si>
  <si>
    <t>SERVS. CONSULT. ADM., PROCS., TEC. Y TECNO.</t>
  </si>
  <si>
    <t>REPARACION Y MANTENIMIENTO DE EQUIPO DE EQ. TRANSP</t>
  </si>
  <si>
    <t>DIFUSION POR RADIO, TELEVISION Y PRENSA</t>
  </si>
  <si>
    <t>SERVICIO DE REVELADO DE FOTOGRAFÍAS</t>
  </si>
  <si>
    <t>GASTOS DE CEREMONIAL</t>
  </si>
  <si>
    <t>GASTOS DE ORDEN SOCIAL Y CULTURAL</t>
  </si>
  <si>
    <t>OTROS SERVICIOS GENERALES</t>
  </si>
  <si>
    <t>INSTITUTO TECNOLOGICO SUPERIOR DE SALVATIERRA
BALANZA DE COMPROBACIÓN
MAYO 2017</t>
  </si>
  <si>
    <t>INSTITUTO TECNOLOGICO SUPERIOR DE SALVATIERRA
BALANZA DE COMPROBACIÓN
JUNIO 2017</t>
  </si>
  <si>
    <t>Al 30 de Septiembre del 2017</t>
  </si>
  <si>
    <t>Del 01 de Enero al 30 de Septiembre del 2017 y 2016</t>
  </si>
  <si>
    <t>Al 30 de Septiembre del 2017 y  2016</t>
  </si>
  <si>
    <t>DIRECTORA</t>
  </si>
  <si>
    <t xml:space="preserve">DIRECTORA </t>
  </si>
  <si>
    <t>Correspondiente del 1 de enero al 30 de Septiembre de 2017</t>
  </si>
  <si>
    <t>Del 1 de Enero al 30 de Septiembre de 2017</t>
  </si>
  <si>
    <t>Del 01 de Enero al 30 de Septiembre de  2017</t>
  </si>
  <si>
    <t>Del 01 de Enero al 30 de Septiembre de 2017</t>
  </si>
  <si>
    <t>Del 01 Enero al 30 de Septiembre del 2017</t>
  </si>
  <si>
    <t xml:space="preserve">Del 1 de Enero al 30 de Septiembre de 2017 </t>
  </si>
  <si>
    <t>Al 30 de Septiembre de 2017</t>
  </si>
  <si>
    <t>INSTITUTO TECNOLOGICO SUPERIOR DE SALVATIERRA
MONTOS PAGADOS POR AYUDAS Y SUBSIDIOS
AL 30 DE Septiembre DEL 2017</t>
  </si>
  <si>
    <t>Saldo Neto en la Hacienda Pública / Patrimonio 2017</t>
  </si>
  <si>
    <t>2117101012 ISR POR PAGAR HONORARIOS</t>
  </si>
  <si>
    <t>2117102004 ISR POR PAGAR CEDULAR HONORARIOS</t>
  </si>
  <si>
    <t>2199002099 DIFERENCIAS IRRELEVANTES (MODULO DE  ADQUISICIONES</t>
  </si>
  <si>
    <t>4151510253 POR CONCEPTO DE RENTA DE CAFETERIAS</t>
  </si>
  <si>
    <t>4163610031 INDEMNIZACIONES (RECUPERACION POR SINIESTRO)</t>
  </si>
  <si>
    <t>5121214000 MAT.,UTILES Y EQUIPOS MENORES DE TECNOLOGIAS DE LA</t>
  </si>
  <si>
    <t>5125251000 SUSTANCIAS QUÍMICAS</t>
  </si>
  <si>
    <t>5125252000 FERTILIZANTES, PESTICIDAS Y OTROS AGROQUIMICOS</t>
  </si>
  <si>
    <t>5125254000 MATERIALES, ACCESORIOS Y SUMINISTROS MÉDICOS</t>
  </si>
  <si>
    <t>5125255000 MAT., ACCESORIOS Y SUMINISTROS DE LABORATORIO</t>
  </si>
  <si>
    <t>5127271000 VESTUARIOS Y UNIFORMES</t>
  </si>
  <si>
    <t>5127273000 ARTÍCULOS DEPORTIVOS</t>
  </si>
  <si>
    <t>5129291000 HERRAMIENTAS MENORES</t>
  </si>
  <si>
    <t>5133331000 SERVS. LEGALES, DE CONTA., AUDITORIA Y RELACS.</t>
  </si>
  <si>
    <t>5133334000 SERVICIOS DE CAPACITACION</t>
  </si>
  <si>
    <t>5135351000 CONSERV. Y MANTENIMIENTO MENOR DE INMUEBLES</t>
  </si>
  <si>
    <t>5136361200 DIFUSION POR MEDIOS ALTERNATIVOS</t>
  </si>
  <si>
    <t>5138383000 CONGRESOS Y CONVENCIONES</t>
  </si>
  <si>
    <t xml:space="preserve">                                              DIRECTORA </t>
  </si>
  <si>
    <t>5150-000010100499</t>
  </si>
  <si>
    <t>PROYECTOR 5000 LUM WXGA</t>
  </si>
  <si>
    <t>5150-000010100500</t>
  </si>
  <si>
    <t>5150-000010100498</t>
  </si>
  <si>
    <t>5150-000010100502</t>
  </si>
  <si>
    <t>5150-000010100651</t>
  </si>
  <si>
    <t>5150-000010100501</t>
  </si>
  <si>
    <t>5150-000010100503</t>
  </si>
  <si>
    <t xml:space="preserve">                                                                                                                                                                             NOTAS DE DESGLOSE</t>
  </si>
  <si>
    <t xml:space="preserve">                            DIRECTORA </t>
  </si>
  <si>
    <t xml:space="preserve">                                  DIRECTORA </t>
  </si>
  <si>
    <t xml:space="preserve">                                DIRECTORA </t>
  </si>
  <si>
    <t xml:space="preserve">                                                    DIRECTORA </t>
  </si>
  <si>
    <t xml:space="preserve">            RAMIRO CONTRERAS RODRIGUEZ</t>
  </si>
  <si>
    <t xml:space="preserve">             DIRECTORA </t>
  </si>
  <si>
    <t xml:space="preserve">                                     DIRECTORA </t>
  </si>
  <si>
    <t>CARLOS ALEXIS GONZALEZ LARA</t>
  </si>
  <si>
    <t>GOLC940531HGTNRR00</t>
  </si>
  <si>
    <t>ARTURO LEON MEDRANO</t>
  </si>
  <si>
    <t>LEMA900217HGTNDR02</t>
  </si>
  <si>
    <t>MARIA ESMERALDA MARTINEZ TREJO</t>
  </si>
  <si>
    <t>MATE980125MGTRRS01</t>
  </si>
  <si>
    <t>CRISTOBAL PEÑA ARROYO</t>
  </si>
  <si>
    <t>PEAC951021HGTXRR08</t>
  </si>
  <si>
    <t>HUMBERTO LOPEZ LOPEZ</t>
  </si>
  <si>
    <t>LOLH630515HGTPPM05</t>
  </si>
  <si>
    <t>JOSE DE JESUS AVILA ALMARAZ</t>
  </si>
  <si>
    <t>CRISTIAN CUNA</t>
  </si>
  <si>
    <t>CUXC980117HNENXR03</t>
  </si>
  <si>
    <t xml:space="preserve">MIGUEL ANGEL CANCHOLA SANCHEZ </t>
  </si>
  <si>
    <t>CASM960407HGTNNG06</t>
  </si>
  <si>
    <t>CRISTIAN CANELO LOPEZ</t>
  </si>
  <si>
    <t>CALC971026HGTNPR04</t>
  </si>
  <si>
    <t xml:space="preserve">JUAN LUIS VELAZQUEZ ARROYO </t>
  </si>
  <si>
    <t>VEAJ921025HGTLRN08</t>
  </si>
  <si>
    <t xml:space="preserve">JESUS MACHUCA GOMEZ </t>
  </si>
  <si>
    <t xml:space="preserve">CUAUHTZIN URIEL LOPEZ HEREDIA </t>
  </si>
  <si>
    <t>LOHC960102HGTPRH01</t>
  </si>
  <si>
    <t>JONATHAN JESUS MARTINEZ RODRIGUEZ</t>
  </si>
  <si>
    <t>MARJ981007HGTRDN07</t>
  </si>
  <si>
    <t>JAIME PEREZ MARTINEZ</t>
  </si>
  <si>
    <t>PEMJ980318HGTRRM06</t>
  </si>
  <si>
    <t>PEDRO PABLO NORIA TORRES</t>
  </si>
  <si>
    <t>NOTP990629HGTRRD02</t>
  </si>
  <si>
    <t xml:space="preserve">OSVALDO CANELO LOPEZ </t>
  </si>
  <si>
    <t>CALO971026HGTNPS06</t>
  </si>
  <si>
    <t>MANUEL VILLAGOMEZ MALAGON</t>
  </si>
  <si>
    <t>VIMM770811HGTLLN04</t>
  </si>
  <si>
    <t xml:space="preserve">RAUL ALBERTO AMADOR BOTELLO </t>
  </si>
  <si>
    <t>AABR920310HGTMTL08</t>
  </si>
  <si>
    <t>_____________________________</t>
  </si>
  <si>
    <t>____________________________________</t>
  </si>
  <si>
    <t xml:space="preserve">                   DIRECTORA</t>
  </si>
  <si>
    <t>SUBDIRECTOR DE FINANZAS Y ADMNISTRACION</t>
  </si>
  <si>
    <t>INSTITUTO TECNOLOGICO SUPERIOR DE SALVATIERRA
BALANZA DE COMPROBACIÓN
SEPTIEMBRE 2017</t>
  </si>
  <si>
    <t>ACTIVO CIRCULANTE</t>
  </si>
  <si>
    <t>EFECTIVO Y EQUIVALENTES</t>
  </si>
  <si>
    <t>DERECHOS A RECIBIR EFECTIVO O EQUIVAENTES</t>
  </si>
  <si>
    <t>OTROS ACTIVOS CIRCULANTES</t>
  </si>
  <si>
    <t>ACTIVO NO CIRCULANTE</t>
  </si>
  <si>
    <t>BIENES INMUEBLES</t>
  </si>
  <si>
    <t>BIENES MUEBLES</t>
  </si>
  <si>
    <t>ACTIVOS INTANGIBLES</t>
  </si>
  <si>
    <t>DEPRECIA/DETERIORO/AMORTIZACION ACUMULADA D BIENES</t>
  </si>
  <si>
    <t>PASIVO CIRCULANTE</t>
  </si>
  <si>
    <t>CUENTAS POR PAGAR A CP</t>
  </si>
  <si>
    <t>ISR POR PAGAR HONORARIOS</t>
  </si>
  <si>
    <t>ISR POR PAGAR CEDULAR HONORARIOS</t>
  </si>
  <si>
    <t>HACIENDA PÚBLICA /PATRIMONIO</t>
  </si>
  <si>
    <t>PATRIMONIO CONTRIBUIDO</t>
  </si>
  <si>
    <t>PATRIMONIO GENERADO</t>
  </si>
  <si>
    <t>RESULTADOS DE EJERCICIOS ANTERIORES</t>
  </si>
  <si>
    <t>REVALUOS</t>
  </si>
  <si>
    <t>INGRESOS</t>
  </si>
  <si>
    <t>POR CONCEPTO DE RENTA DE CAFETERIAS</t>
  </si>
  <si>
    <t>APROVECHAMIENTOS DE T.C</t>
  </si>
  <si>
    <t>INDEMNIZACIONES (RECUPERACION POR SINIESTRO)</t>
  </si>
  <si>
    <t>INGRESOS POR VENTA DE BIENES Y SERVICIOS</t>
  </si>
  <si>
    <t>OTROS INGRESOS</t>
  </si>
  <si>
    <t>INGRESOS FINANCIEROS</t>
  </si>
  <si>
    <t>GASTOS</t>
  </si>
  <si>
    <t>GASTOS DE FUNCIONAMIENTO</t>
  </si>
  <si>
    <t>VESTUARIOS Y UNIFORMES</t>
  </si>
  <si>
    <t>HERRAMIENTAS MENORES</t>
  </si>
  <si>
    <t>SERVS. LEGALES, DE CONTA., AUDITORIA Y RELACS.</t>
  </si>
  <si>
    <t>SERVICIOS DE CAPACITACION</t>
  </si>
  <si>
    <t>CONSERV. Y MANTENIMIENTO MENOR DE INMUEBLES</t>
  </si>
  <si>
    <t>DIFUSION POR MEDIOS ALTERNATIVOS</t>
  </si>
  <si>
    <t>CONGRESOS Y CONVENCIONES</t>
  </si>
  <si>
    <t>"TRANSFERENCIAS,ASIGNACIONES,SUBSIDIOS Y OTRAS AYU</t>
  </si>
  <si>
    <t>AYUDAS SOCIALES</t>
  </si>
  <si>
    <t>OTROS GASTOS Y PÉRDIDAS EXTRAORDINARIAS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</si>
</sst>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#,##0.00;\-#,##0.00;&quot; &quot;"/>
    <numFmt numFmtId="168" formatCode="#,##0;\-#,##0;&quot; &quot;"/>
    <numFmt numFmtId="169" formatCode="#,##0.000000000"/>
    <numFmt numFmtId="170" formatCode="_-[$€-2]* #,##0.00_-;\-[$€-2]* #,##0.00_-;_-[$€-2]* &quot;-&quot;??_-"/>
    <numFmt numFmtId="171" formatCode="_-* #,##0.00\ _€_-;\-* #,##0.00\ _€_-;_-* &quot;-&quot;??\ _€_-;_-@_-"/>
    <numFmt numFmtId="172" formatCode="#,##0.00_ ;\-#,##0.00\ "/>
    <numFmt numFmtId="173" formatCode="#,##0.000000000000"/>
  </numFmts>
  <fonts count="58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b/>
      <sz val="8"/>
      <color theme="0"/>
      <name val="Arial"/>
      <family val="2"/>
    </font>
    <font>
      <sz val="10"/>
      <color theme="1"/>
      <name val="Times New Roman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.5"/>
      <name val="Arial"/>
      <family val="2"/>
    </font>
    <font>
      <b/>
      <u/>
      <sz val="9"/>
      <name val="Arial"/>
      <family val="2"/>
    </font>
    <font>
      <sz val="11"/>
      <color rgb="FF333333"/>
      <name val="Arial"/>
      <family val="2"/>
    </font>
    <font>
      <sz val="11"/>
      <color rgb="FF444444"/>
      <name val="Arial"/>
      <family val="2"/>
    </font>
    <font>
      <sz val="9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9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48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3" fillId="0" borderId="0"/>
    <xf numFmtId="0" fontId="43" fillId="0" borderId="0" applyNumberFormat="0" applyFill="0" applyBorder="0" applyAlignment="0" applyProtection="0"/>
    <xf numFmtId="2" fontId="43" fillId="0" borderId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Protection="0">
      <alignment horizont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9" borderId="49" applyNumberFormat="0" applyFont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0" fontId="43" fillId="0" borderId="50" applyNumberFormat="0" applyFill="0" applyAlignment="0" applyProtection="0"/>
    <xf numFmtId="171" fontId="11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0" fontId="46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0"/>
    <xf numFmtId="44" fontId="7" fillId="0" borderId="0" applyFont="0" applyFill="0" applyBorder="0" applyAlignment="0" applyProtection="0"/>
  </cellStyleXfs>
  <cellXfs count="1120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14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8" fillId="4" borderId="0" xfId="0" applyFont="1" applyFill="1"/>
    <xf numFmtId="49" fontId="12" fillId="4" borderId="19" xfId="0" applyNumberFormat="1" applyFont="1" applyFill="1" applyBorder="1" applyAlignment="1">
      <alignment horizontal="left"/>
    </xf>
    <xf numFmtId="167" fontId="12" fillId="4" borderId="19" xfId="0" applyNumberFormat="1" applyFont="1" applyFill="1" applyBorder="1"/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167" fontId="12" fillId="4" borderId="5" xfId="0" applyNumberFormat="1" applyFont="1" applyFill="1" applyBorder="1"/>
    <xf numFmtId="168" fontId="12" fillId="4" borderId="5" xfId="0" applyNumberFormat="1" applyFont="1" applyFill="1" applyBorder="1"/>
    <xf numFmtId="0" fontId="13" fillId="0" borderId="0" xfId="0" applyFont="1" applyBorder="1" applyAlignment="1">
      <alignment horizontal="center"/>
    </xf>
    <xf numFmtId="0" fontId="17" fillId="7" borderId="0" xfId="0" applyFont="1" applyFill="1"/>
    <xf numFmtId="0" fontId="18" fillId="7" borderId="0" xfId="0" applyFont="1" applyFill="1" applyBorder="1" applyAlignment="1"/>
    <xf numFmtId="0" fontId="17" fillId="4" borderId="0" xfId="0" applyFont="1" applyFill="1"/>
    <xf numFmtId="0" fontId="12" fillId="0" borderId="0" xfId="3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12" fillId="4" borderId="0" xfId="3" applyFont="1" applyFill="1" applyBorder="1" applyAlignment="1">
      <alignment horizontal="center"/>
    </xf>
    <xf numFmtId="0" fontId="12" fillId="4" borderId="0" xfId="0" applyFont="1" applyFill="1" applyBorder="1" applyAlignment="1">
      <alignment horizontal="right"/>
    </xf>
    <xf numFmtId="0" fontId="12" fillId="4" borderId="0" xfId="0" applyNumberFormat="1" applyFont="1" applyFill="1" applyBorder="1" applyAlignment="1" applyProtection="1">
      <protection locked="0"/>
    </xf>
    <xf numFmtId="0" fontId="17" fillId="4" borderId="0" xfId="0" applyFont="1" applyFill="1" applyBorder="1"/>
    <xf numFmtId="0" fontId="12" fillId="4" borderId="0" xfId="3" applyFont="1" applyFill="1" applyBorder="1" applyAlignment="1">
      <alignment horizontal="centerContinuous"/>
    </xf>
    <xf numFmtId="0" fontId="18" fillId="4" borderId="0" xfId="0" applyFont="1" applyFill="1" applyBorder="1" applyAlignment="1">
      <alignment horizontal="center"/>
    </xf>
    <xf numFmtId="0" fontId="17" fillId="4" borderId="0" xfId="0" applyFont="1" applyFill="1" applyBorder="1" applyAlignment="1"/>
    <xf numFmtId="0" fontId="3" fillId="4" borderId="0" xfId="3" applyFont="1" applyFill="1" applyBorder="1" applyAlignment="1">
      <alignment horizontal="center" vertical="center"/>
    </xf>
    <xf numFmtId="0" fontId="3" fillId="4" borderId="0" xfId="3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 vertical="center"/>
    </xf>
    <xf numFmtId="165" fontId="12" fillId="7" borderId="6" xfId="2" applyNumberFormat="1" applyFont="1" applyFill="1" applyBorder="1" applyAlignment="1">
      <alignment horizontal="center" vertical="center"/>
    </xf>
    <xf numFmtId="0" fontId="12" fillId="7" borderId="6" xfId="3" applyFont="1" applyFill="1" applyBorder="1" applyAlignment="1">
      <alignment horizontal="center" vertical="center"/>
    </xf>
    <xf numFmtId="0" fontId="12" fillId="7" borderId="10" xfId="3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/>
    </xf>
    <xf numFmtId="0" fontId="17" fillId="4" borderId="1" xfId="0" applyFont="1" applyFill="1" applyBorder="1" applyAlignment="1"/>
    <xf numFmtId="0" fontId="12" fillId="4" borderId="0" xfId="3" applyFont="1" applyFill="1" applyBorder="1" applyAlignment="1">
      <alignment vertical="center"/>
    </xf>
    <xf numFmtId="0" fontId="3" fillId="4" borderId="0" xfId="3" applyFont="1" applyFill="1" applyBorder="1" applyAlignment="1"/>
    <xf numFmtId="0" fontId="17" fillId="4" borderId="2" xfId="0" applyFont="1" applyFill="1" applyBorder="1"/>
    <xf numFmtId="0" fontId="12" fillId="4" borderId="1" xfId="0" applyFont="1" applyFill="1" applyBorder="1" applyAlignment="1"/>
    <xf numFmtId="3" fontId="3" fillId="4" borderId="0" xfId="0" applyNumberFormat="1" applyFont="1" applyFill="1" applyBorder="1" applyAlignment="1">
      <alignment vertical="top"/>
    </xf>
    <xf numFmtId="0" fontId="17" fillId="4" borderId="0" xfId="0" applyFont="1" applyFill="1" applyBorder="1" applyAlignment="1">
      <alignment vertical="top"/>
    </xf>
    <xf numFmtId="0" fontId="17" fillId="4" borderId="2" xfId="0" applyFont="1" applyFill="1" applyBorder="1" applyAlignment="1"/>
    <xf numFmtId="0" fontId="17" fillId="4" borderId="0" xfId="0" applyFont="1" applyFill="1" applyAlignment="1"/>
    <xf numFmtId="0" fontId="12" fillId="4" borderId="1" xfId="0" applyFont="1" applyFill="1" applyBorder="1" applyAlignment="1">
      <alignment horizontal="left" vertical="top"/>
    </xf>
    <xf numFmtId="3" fontId="12" fillId="4" borderId="0" xfId="0" applyNumberFormat="1" applyFont="1" applyFill="1" applyBorder="1" applyAlignment="1">
      <alignment vertical="top"/>
    </xf>
    <xf numFmtId="0" fontId="17" fillId="4" borderId="2" xfId="0" applyFont="1" applyFill="1" applyBorder="1" applyAlignment="1">
      <alignment vertical="top"/>
    </xf>
    <xf numFmtId="0" fontId="3" fillId="4" borderId="1" xfId="0" applyFont="1" applyFill="1" applyBorder="1" applyAlignment="1">
      <alignment horizontal="left" vertical="top"/>
    </xf>
    <xf numFmtId="3" fontId="3" fillId="4" borderId="0" xfId="2" applyNumberFormat="1" applyFont="1" applyFill="1" applyBorder="1" applyAlignment="1" applyProtection="1">
      <alignment vertical="top"/>
      <protection locked="0"/>
    </xf>
    <xf numFmtId="0" fontId="12" fillId="4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vertical="top"/>
    </xf>
    <xf numFmtId="3" fontId="20" fillId="4" borderId="0" xfId="0" applyNumberFormat="1" applyFont="1" applyFill="1" applyBorder="1" applyAlignment="1">
      <alignment vertical="top"/>
    </xf>
    <xf numFmtId="3" fontId="3" fillId="4" borderId="0" xfId="0" applyNumberFormat="1" applyFont="1" applyFill="1" applyBorder="1" applyAlignment="1" applyProtection="1">
      <alignment vertical="top"/>
      <protection locked="0"/>
    </xf>
    <xf numFmtId="0" fontId="21" fillId="4" borderId="0" xfId="0" applyFont="1" applyFill="1" applyBorder="1" applyAlignment="1">
      <alignment vertical="top"/>
    </xf>
    <xf numFmtId="0" fontId="21" fillId="4" borderId="1" xfId="0" applyFont="1" applyFill="1" applyBorder="1" applyAlignment="1">
      <alignment horizontal="left" vertical="top"/>
    </xf>
    <xf numFmtId="3" fontId="21" fillId="4" borderId="0" xfId="0" applyNumberFormat="1" applyFont="1" applyFill="1" applyBorder="1" applyAlignment="1">
      <alignment vertical="top"/>
    </xf>
    <xf numFmtId="0" fontId="22" fillId="4" borderId="0" xfId="0" applyFont="1" applyFill="1" applyBorder="1" applyAlignment="1">
      <alignment vertical="top"/>
    </xf>
    <xf numFmtId="3" fontId="12" fillId="4" borderId="0" xfId="2" applyNumberFormat="1" applyFont="1" applyFill="1" applyBorder="1" applyAlignment="1">
      <alignment vertical="top"/>
    </xf>
    <xf numFmtId="0" fontId="17" fillId="4" borderId="1" xfId="0" applyFont="1" applyFill="1" applyBorder="1"/>
    <xf numFmtId="3" fontId="21" fillId="4" borderId="0" xfId="2" applyNumberFormat="1" applyFont="1" applyFill="1" applyBorder="1" applyAlignment="1">
      <alignment vertical="top"/>
    </xf>
    <xf numFmtId="0" fontId="22" fillId="4" borderId="2" xfId="0" applyFont="1" applyFill="1" applyBorder="1" applyAlignment="1">
      <alignment vertical="top"/>
    </xf>
    <xf numFmtId="0" fontId="21" fillId="4" borderId="0" xfId="0" applyFont="1" applyFill="1" applyBorder="1" applyAlignment="1">
      <alignment vertical="top" wrapText="1"/>
    </xf>
    <xf numFmtId="0" fontId="17" fillId="4" borderId="3" xfId="0" applyFont="1" applyFill="1" applyBorder="1"/>
    <xf numFmtId="0" fontId="17" fillId="4" borderId="4" xfId="0" applyFont="1" applyFill="1" applyBorder="1"/>
    <xf numFmtId="0" fontId="17" fillId="4" borderId="4" xfId="0" applyFont="1" applyFill="1" applyBorder="1" applyAlignment="1"/>
    <xf numFmtId="0" fontId="17" fillId="4" borderId="5" xfId="0" applyFont="1" applyFill="1" applyBorder="1"/>
    <xf numFmtId="0" fontId="3" fillId="4" borderId="4" xfId="0" applyFont="1" applyFill="1" applyBorder="1" applyAlignment="1">
      <alignment vertical="top"/>
    </xf>
    <xf numFmtId="0" fontId="3" fillId="4" borderId="4" xfId="0" applyFont="1" applyFill="1" applyBorder="1"/>
    <xf numFmtId="43" fontId="3" fillId="4" borderId="4" xfId="2" applyFont="1" applyFill="1" applyBorder="1"/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/>
    <xf numFmtId="0" fontId="3" fillId="4" borderId="0" xfId="0" applyFont="1" applyFill="1" applyBorder="1"/>
    <xf numFmtId="43" fontId="3" fillId="4" borderId="0" xfId="2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/>
    <xf numFmtId="0" fontId="12" fillId="4" borderId="0" xfId="0" applyFont="1" applyFill="1" applyBorder="1" applyAlignment="1">
      <alignment horizontal="right" vertical="top"/>
    </xf>
    <xf numFmtId="0" fontId="12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right"/>
    </xf>
    <xf numFmtId="43" fontId="3" fillId="4" borderId="0" xfId="2" applyFont="1" applyFill="1" applyBorder="1" applyAlignment="1">
      <alignment vertical="top"/>
    </xf>
    <xf numFmtId="0" fontId="3" fillId="4" borderId="0" xfId="0" applyFont="1" applyFill="1" applyBorder="1" applyAlignment="1" applyProtection="1">
      <alignment vertical="top" wrapText="1"/>
      <protection locked="0"/>
    </xf>
    <xf numFmtId="0" fontId="17" fillId="7" borderId="0" xfId="0" applyFont="1" applyFill="1" applyBorder="1"/>
    <xf numFmtId="0" fontId="17" fillId="7" borderId="0" xfId="0" applyFont="1" applyFill="1" applyBorder="1" applyAlignment="1">
      <alignment vertical="top"/>
    </xf>
    <xf numFmtId="0" fontId="17" fillId="7" borderId="0" xfId="0" applyFont="1" applyFill="1" applyBorder="1" applyAlignment="1">
      <alignment horizontal="right" vertical="top"/>
    </xf>
    <xf numFmtId="0" fontId="12" fillId="7" borderId="0" xfId="0" applyFont="1" applyFill="1" applyBorder="1" applyAlignment="1"/>
    <xf numFmtId="0" fontId="17" fillId="4" borderId="0" xfId="0" applyFont="1" applyFill="1" applyAlignment="1">
      <alignment vertical="top"/>
    </xf>
    <xf numFmtId="0" fontId="12" fillId="7" borderId="0" xfId="1" applyNumberFormat="1" applyFont="1" applyFill="1" applyBorder="1" applyAlignment="1">
      <alignment vertical="center"/>
    </xf>
    <xf numFmtId="0" fontId="12" fillId="4" borderId="0" xfId="1" applyNumberFormat="1" applyFont="1" applyFill="1" applyBorder="1" applyAlignment="1">
      <alignment horizontal="centerContinuous" vertical="center"/>
    </xf>
    <xf numFmtId="0" fontId="12" fillId="4" borderId="0" xfId="1" applyNumberFormat="1" applyFont="1" applyFill="1" applyBorder="1" applyAlignment="1">
      <alignment vertical="center"/>
    </xf>
    <xf numFmtId="0" fontId="12" fillId="4" borderId="0" xfId="1" applyNumberFormat="1" applyFont="1" applyFill="1" applyBorder="1" applyAlignment="1">
      <alignment horizontal="right" vertical="top"/>
    </xf>
    <xf numFmtId="0" fontId="3" fillId="7" borderId="8" xfId="0" applyFont="1" applyFill="1" applyBorder="1"/>
    <xf numFmtId="0" fontId="19" fillId="4" borderId="0" xfId="0" applyFont="1" applyFill="1" applyAlignment="1">
      <alignment vertical="top"/>
    </xf>
    <xf numFmtId="0" fontId="19" fillId="4" borderId="0" xfId="0" applyFont="1" applyFill="1" applyBorder="1"/>
    <xf numFmtId="165" fontId="12" fillId="7" borderId="0" xfId="2" applyNumberFormat="1" applyFont="1" applyFill="1" applyBorder="1" applyAlignment="1">
      <alignment horizontal="center"/>
    </xf>
    <xf numFmtId="0" fontId="3" fillId="7" borderId="2" xfId="0" applyFont="1" applyFill="1" applyBorder="1"/>
    <xf numFmtId="166" fontId="3" fillId="4" borderId="0" xfId="2" applyNumberFormat="1" applyFont="1" applyFill="1" applyBorder="1" applyAlignment="1">
      <alignment vertical="top"/>
    </xf>
    <xf numFmtId="0" fontId="17" fillId="4" borderId="0" xfId="0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horizontal="left" vertical="top" wrapText="1"/>
    </xf>
    <xf numFmtId="3" fontId="3" fillId="4" borderId="0" xfId="2" applyNumberFormat="1" applyFont="1" applyFill="1" applyBorder="1" applyAlignment="1">
      <alignment vertical="top"/>
    </xf>
    <xf numFmtId="3" fontId="12" fillId="4" borderId="0" xfId="0" applyNumberFormat="1" applyFont="1" applyFill="1" applyBorder="1" applyAlignment="1" applyProtection="1">
      <alignment vertical="top"/>
    </xf>
    <xf numFmtId="0" fontId="18" fillId="4" borderId="0" xfId="0" applyFont="1" applyFill="1" applyBorder="1" applyAlignment="1">
      <alignment horizontal="right" vertical="top"/>
    </xf>
    <xf numFmtId="0" fontId="12" fillId="4" borderId="0" xfId="0" applyFont="1" applyFill="1" applyBorder="1" applyAlignment="1">
      <alignment horizontal="left" vertical="top" wrapText="1"/>
    </xf>
    <xf numFmtId="0" fontId="17" fillId="4" borderId="0" xfId="0" applyFont="1" applyFill="1" applyBorder="1" applyAlignment="1">
      <alignment vertical="top" wrapText="1"/>
    </xf>
    <xf numFmtId="0" fontId="12" fillId="4" borderId="0" xfId="0" applyFont="1" applyFill="1" applyBorder="1" applyAlignment="1">
      <alignment horizontal="left" vertical="top"/>
    </xf>
    <xf numFmtId="3" fontId="20" fillId="4" borderId="0" xfId="2" applyNumberFormat="1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top"/>
    </xf>
    <xf numFmtId="0" fontId="17" fillId="4" borderId="4" xfId="0" applyFont="1" applyFill="1" applyBorder="1" applyAlignment="1">
      <alignment vertical="top"/>
    </xf>
    <xf numFmtId="0" fontId="17" fillId="4" borderId="4" xfId="0" applyFont="1" applyFill="1" applyBorder="1" applyAlignment="1">
      <alignment horizontal="right" vertical="top"/>
    </xf>
    <xf numFmtId="0" fontId="17" fillId="7" borderId="0" xfId="0" applyFont="1" applyFill="1" applyBorder="1" applyAlignment="1"/>
    <xf numFmtId="0" fontId="12" fillId="7" borderId="0" xfId="3" applyFont="1" applyFill="1" applyBorder="1" applyAlignment="1"/>
    <xf numFmtId="0" fontId="12" fillId="4" borderId="0" xfId="3" applyFont="1" applyFill="1" applyBorder="1" applyAlignment="1"/>
    <xf numFmtId="0" fontId="17" fillId="4" borderId="0" xfId="0" applyFont="1" applyFill="1" applyAlignment="1">
      <alignment wrapText="1"/>
    </xf>
    <xf numFmtId="0" fontId="17" fillId="4" borderId="0" xfId="0" applyFont="1" applyFill="1" applyBorder="1" applyAlignment="1">
      <alignment wrapText="1"/>
    </xf>
    <xf numFmtId="0" fontId="17" fillId="4" borderId="1" xfId="0" applyFont="1" applyFill="1" applyBorder="1" applyAlignment="1">
      <alignment vertical="top"/>
    </xf>
    <xf numFmtId="0" fontId="12" fillId="4" borderId="0" xfId="3" applyFont="1" applyFill="1" applyBorder="1" applyAlignment="1">
      <alignment vertical="top"/>
    </xf>
    <xf numFmtId="0" fontId="23" fillId="4" borderId="0" xfId="3" applyFont="1" applyFill="1" applyBorder="1" applyAlignment="1">
      <alignment horizontal="center"/>
    </xf>
    <xf numFmtId="3" fontId="12" fillId="4" borderId="0" xfId="0" applyNumberFormat="1" applyFont="1" applyFill="1" applyBorder="1" applyAlignment="1" applyProtection="1">
      <alignment horizontal="right" vertical="top"/>
    </xf>
    <xf numFmtId="3" fontId="3" fillId="4" borderId="0" xfId="0" applyNumberFormat="1" applyFont="1" applyFill="1" applyBorder="1" applyAlignment="1" applyProtection="1">
      <alignment horizontal="right" vertical="top"/>
    </xf>
    <xf numFmtId="3" fontId="3" fillId="4" borderId="0" xfId="2" applyNumberFormat="1" applyFont="1" applyFill="1" applyBorder="1" applyAlignment="1" applyProtection="1">
      <alignment horizontal="right" vertical="top" wrapText="1"/>
    </xf>
    <xf numFmtId="0" fontId="23" fillId="4" borderId="0" xfId="3" applyFont="1" applyFill="1" applyBorder="1" applyAlignment="1" applyProtection="1">
      <alignment horizontal="center"/>
    </xf>
    <xf numFmtId="0" fontId="3" fillId="4" borderId="3" xfId="0" applyFont="1" applyFill="1" applyBorder="1" applyAlignment="1">
      <alignment horizontal="left" vertical="top"/>
    </xf>
    <xf numFmtId="3" fontId="3" fillId="4" borderId="4" xfId="2" applyNumberFormat="1" applyFont="1" applyFill="1" applyBorder="1" applyAlignment="1" applyProtection="1">
      <alignment horizontal="right" vertical="top" wrapText="1"/>
    </xf>
    <xf numFmtId="0" fontId="17" fillId="4" borderId="6" xfId="0" applyFont="1" applyFill="1" applyBorder="1"/>
    <xf numFmtId="0" fontId="3" fillId="4" borderId="4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Protection="1">
      <protection locked="0"/>
    </xf>
    <xf numFmtId="43" fontId="3" fillId="4" borderId="0" xfId="2" applyFont="1" applyFill="1" applyBorder="1" applyProtection="1">
      <protection locked="0"/>
    </xf>
    <xf numFmtId="0" fontId="3" fillId="4" borderId="0" xfId="0" applyFont="1" applyFill="1" applyBorder="1" applyAlignment="1" applyProtection="1">
      <alignment vertical="center"/>
      <protection locked="0"/>
    </xf>
    <xf numFmtId="0" fontId="3" fillId="4" borderId="0" xfId="0" applyFont="1" applyFill="1" applyBorder="1" applyAlignment="1" applyProtection="1">
      <alignment wrapText="1"/>
      <protection locked="0"/>
    </xf>
    <xf numFmtId="0" fontId="12" fillId="4" borderId="0" xfId="0" applyFont="1" applyFill="1" applyBorder="1" applyAlignment="1"/>
    <xf numFmtId="0" fontId="24" fillId="7" borderId="11" xfId="3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7" xfId="3" applyFont="1" applyFill="1" applyBorder="1" applyAlignment="1">
      <alignment horizontal="center" vertical="center" wrapText="1"/>
    </xf>
    <xf numFmtId="0" fontId="12" fillId="7" borderId="8" xfId="3" applyFont="1" applyFill="1" applyBorder="1" applyAlignment="1">
      <alignment horizontal="center" vertical="center" wrapText="1"/>
    </xf>
    <xf numFmtId="0" fontId="24" fillId="4" borderId="0" xfId="0" applyFont="1" applyFill="1" applyBorder="1"/>
    <xf numFmtId="0" fontId="24" fillId="7" borderId="3" xfId="3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4" xfId="3" applyFont="1" applyFill="1" applyBorder="1" applyAlignment="1">
      <alignment horizontal="center" vertical="center" wrapText="1"/>
    </xf>
    <xf numFmtId="0" fontId="12" fillId="7" borderId="5" xfId="3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top"/>
    </xf>
    <xf numFmtId="3" fontId="18" fillId="4" borderId="0" xfId="0" applyNumberFormat="1" applyFont="1" applyFill="1" applyBorder="1" applyAlignment="1">
      <alignment vertical="top"/>
    </xf>
    <xf numFmtId="0" fontId="18" fillId="4" borderId="2" xfId="0" applyFont="1" applyFill="1" applyBorder="1" applyAlignment="1">
      <alignment vertical="top"/>
    </xf>
    <xf numFmtId="0" fontId="18" fillId="4" borderId="0" xfId="0" applyFont="1" applyFill="1" applyBorder="1" applyAlignment="1">
      <alignment vertical="top"/>
    </xf>
    <xf numFmtId="0" fontId="25" fillId="4" borderId="1" xfId="0" applyFont="1" applyFill="1" applyBorder="1" applyAlignment="1">
      <alignment vertical="top"/>
    </xf>
    <xf numFmtId="3" fontId="18" fillId="4" borderId="0" xfId="2" applyNumberFormat="1" applyFont="1" applyFill="1" applyBorder="1" applyAlignment="1">
      <alignment vertical="top"/>
    </xf>
    <xf numFmtId="0" fontId="25" fillId="4" borderId="2" xfId="0" applyFont="1" applyFill="1" applyBorder="1" applyAlignment="1">
      <alignment vertical="top"/>
    </xf>
    <xf numFmtId="0" fontId="26" fillId="4" borderId="0" xfId="0" applyFont="1" applyFill="1"/>
    <xf numFmtId="3" fontId="17" fillId="4" borderId="0" xfId="0" applyNumberFormat="1" applyFont="1" applyFill="1" applyBorder="1" applyAlignment="1">
      <alignment vertical="top"/>
    </xf>
    <xf numFmtId="0" fontId="17" fillId="4" borderId="0" xfId="0" applyFont="1" applyFill="1" applyBorder="1" applyAlignment="1">
      <alignment horizontal="left" vertical="top"/>
    </xf>
    <xf numFmtId="3" fontId="17" fillId="4" borderId="0" xfId="2" applyNumberFormat="1" applyFont="1" applyFill="1" applyBorder="1" applyAlignment="1">
      <alignment vertical="top"/>
    </xf>
    <xf numFmtId="0" fontId="17" fillId="4" borderId="0" xfId="0" applyFont="1" applyFill="1" applyAlignment="1">
      <alignment horizontal="left"/>
    </xf>
    <xf numFmtId="0" fontId="17" fillId="4" borderId="0" xfId="0" applyFont="1" applyFill="1" applyAlignment="1">
      <alignment vertical="center"/>
    </xf>
    <xf numFmtId="0" fontId="17" fillId="4" borderId="0" xfId="0" applyFont="1" applyFill="1" applyAlignment="1">
      <alignment horizontal="center"/>
    </xf>
    <xf numFmtId="0" fontId="17" fillId="4" borderId="4" xfId="0" applyFont="1" applyFill="1" applyBorder="1" applyAlignment="1" applyProtection="1">
      <protection locked="0"/>
    </xf>
    <xf numFmtId="0" fontId="17" fillId="4" borderId="0" xfId="0" applyFont="1" applyFill="1" applyBorder="1" applyAlignment="1" applyProtection="1">
      <protection locked="0"/>
    </xf>
    <xf numFmtId="0" fontId="17" fillId="7" borderId="0" xfId="0" applyFont="1" applyFill="1" applyBorder="1" applyAlignment="1" applyProtection="1"/>
    <xf numFmtId="0" fontId="12" fillId="7" borderId="0" xfId="3" applyFont="1" applyFill="1" applyBorder="1" applyAlignment="1" applyProtection="1"/>
    <xf numFmtId="0" fontId="17" fillId="4" borderId="0" xfId="0" applyFont="1" applyFill="1" applyBorder="1" applyProtection="1"/>
    <xf numFmtId="0" fontId="12" fillId="7" borderId="0" xfId="1" applyNumberFormat="1" applyFont="1" applyFill="1" applyBorder="1" applyAlignment="1" applyProtection="1">
      <alignment horizontal="centerContinuous" vertical="center"/>
    </xf>
    <xf numFmtId="0" fontId="12" fillId="7" borderId="0" xfId="0" applyFont="1" applyFill="1" applyBorder="1" applyAlignment="1" applyProtection="1">
      <alignment horizontal="centerContinuous"/>
    </xf>
    <xf numFmtId="0" fontId="12" fillId="4" borderId="0" xfId="1" applyNumberFormat="1" applyFont="1" applyFill="1" applyBorder="1" applyAlignment="1" applyProtection="1">
      <alignment horizontal="centerContinuous" vertical="center"/>
    </xf>
    <xf numFmtId="0" fontId="12" fillId="4" borderId="0" xfId="0" applyFont="1" applyFill="1" applyBorder="1" applyAlignment="1" applyProtection="1"/>
    <xf numFmtId="164" fontId="3" fillId="4" borderId="0" xfId="1" applyFont="1" applyFill="1" applyBorder="1" applyProtection="1"/>
    <xf numFmtId="0" fontId="12" fillId="7" borderId="9" xfId="3" applyFont="1" applyFill="1" applyBorder="1" applyAlignment="1" applyProtection="1">
      <alignment horizontal="center" vertical="center" wrapText="1"/>
    </xf>
    <xf numFmtId="0" fontId="12" fillId="7" borderId="6" xfId="3" applyFont="1" applyFill="1" applyBorder="1" applyAlignment="1" applyProtection="1">
      <alignment horizontal="center" vertical="center" wrapText="1"/>
    </xf>
    <xf numFmtId="0" fontId="12" fillId="7" borderId="6" xfId="0" applyFont="1" applyFill="1" applyBorder="1" applyAlignment="1" applyProtection="1">
      <alignment horizontal="center" vertical="center" wrapText="1"/>
    </xf>
    <xf numFmtId="0" fontId="12" fillId="7" borderId="10" xfId="3" applyFont="1" applyFill="1" applyBorder="1" applyAlignment="1" applyProtection="1">
      <alignment horizontal="center" vertical="center" wrapText="1"/>
    </xf>
    <xf numFmtId="0" fontId="12" fillId="4" borderId="1" xfId="1" applyNumberFormat="1" applyFont="1" applyFill="1" applyBorder="1" applyAlignment="1" applyProtection="1">
      <alignment horizontal="centerContinuous" vertical="center"/>
    </xf>
    <xf numFmtId="0" fontId="12" fillId="4" borderId="1" xfId="1" applyNumberFormat="1" applyFont="1" applyFill="1" applyBorder="1" applyAlignment="1" applyProtection="1">
      <alignment vertical="center"/>
    </xf>
    <xf numFmtId="0" fontId="12" fillId="4" borderId="0" xfId="1" applyNumberFormat="1" applyFont="1" applyFill="1" applyBorder="1" applyAlignment="1" applyProtection="1">
      <alignment vertical="top"/>
    </xf>
    <xf numFmtId="0" fontId="12" fillId="4" borderId="2" xfId="1" applyNumberFormat="1" applyFont="1" applyFill="1" applyBorder="1" applyAlignment="1" applyProtection="1">
      <alignment vertical="top"/>
    </xf>
    <xf numFmtId="0" fontId="18" fillId="4" borderId="1" xfId="0" applyFont="1" applyFill="1" applyBorder="1" applyAlignment="1" applyProtection="1"/>
    <xf numFmtId="0" fontId="12" fillId="4" borderId="0" xfId="0" applyFont="1" applyFill="1" applyBorder="1" applyAlignment="1" applyProtection="1">
      <alignment vertical="top"/>
    </xf>
    <xf numFmtId="0" fontId="12" fillId="4" borderId="2" xfId="0" applyFont="1" applyFill="1" applyBorder="1" applyAlignment="1" applyProtection="1">
      <alignment vertical="top"/>
    </xf>
    <xf numFmtId="3" fontId="12" fillId="4" borderId="0" xfId="0" applyNumberFormat="1" applyFont="1" applyFill="1" applyBorder="1" applyAlignment="1" applyProtection="1">
      <alignment horizontal="center" vertical="top"/>
      <protection locked="0"/>
    </xf>
    <xf numFmtId="0" fontId="18" fillId="4" borderId="2" xfId="0" applyFont="1" applyFill="1" applyBorder="1" applyAlignment="1" applyProtection="1">
      <alignment vertical="top"/>
    </xf>
    <xf numFmtId="0" fontId="17" fillId="4" borderId="1" xfId="0" applyFont="1" applyFill="1" applyBorder="1" applyAlignment="1" applyProtection="1"/>
    <xf numFmtId="0" fontId="23" fillId="4" borderId="0" xfId="0" applyFont="1" applyFill="1" applyBorder="1" applyAlignment="1" applyProtection="1">
      <alignment vertical="top"/>
    </xf>
    <xf numFmtId="3" fontId="3" fillId="4" borderId="0" xfId="0" applyNumberFormat="1" applyFont="1" applyFill="1" applyBorder="1" applyAlignment="1" applyProtection="1">
      <alignment horizontal="center" vertical="top"/>
      <protection locked="0"/>
    </xf>
    <xf numFmtId="3" fontId="3" fillId="4" borderId="0" xfId="0" applyNumberFormat="1" applyFont="1" applyFill="1" applyBorder="1" applyAlignment="1" applyProtection="1">
      <alignment horizontal="right" vertical="top"/>
      <protection locked="0"/>
    </xf>
    <xf numFmtId="0" fontId="17" fillId="4" borderId="2" xfId="0" applyFont="1" applyFill="1" applyBorder="1" applyAlignment="1" applyProtection="1">
      <alignment vertical="top"/>
    </xf>
    <xf numFmtId="0" fontId="3" fillId="4" borderId="0" xfId="0" applyFont="1" applyFill="1" applyBorder="1" applyAlignment="1" applyProtection="1">
      <alignment vertical="top"/>
    </xf>
    <xf numFmtId="0" fontId="12" fillId="4" borderId="0" xfId="0" applyFont="1" applyFill="1" applyBorder="1" applyAlignment="1" applyProtection="1">
      <alignment horizontal="center" vertical="top"/>
      <protection locked="0"/>
    </xf>
    <xf numFmtId="0" fontId="12" fillId="4" borderId="0" xfId="0" applyFont="1" applyFill="1" applyBorder="1" applyAlignment="1" applyProtection="1">
      <alignment horizontal="right" vertical="top"/>
      <protection locked="0"/>
    </xf>
    <xf numFmtId="0" fontId="17" fillId="4" borderId="0" xfId="0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right" vertical="top"/>
      <protection locked="0"/>
    </xf>
    <xf numFmtId="0" fontId="12" fillId="4" borderId="0" xfId="0" applyFont="1" applyFill="1" applyBorder="1" applyAlignment="1" applyProtection="1">
      <alignment horizontal="center" vertical="top"/>
    </xf>
    <xf numFmtId="0" fontId="12" fillId="4" borderId="0" xfId="0" applyFont="1" applyFill="1" applyBorder="1" applyAlignment="1" applyProtection="1">
      <alignment horizontal="right" vertical="top"/>
    </xf>
    <xf numFmtId="0" fontId="25" fillId="4" borderId="1" xfId="0" applyFont="1" applyFill="1" applyBorder="1" applyAlignment="1" applyProtection="1"/>
    <xf numFmtId="0" fontId="21" fillId="4" borderId="0" xfId="0" applyFont="1" applyFill="1" applyBorder="1" applyAlignment="1" applyProtection="1">
      <alignment vertical="top"/>
    </xf>
    <xf numFmtId="3" fontId="21" fillId="4" borderId="0" xfId="0" applyNumberFormat="1" applyFont="1" applyFill="1" applyBorder="1" applyAlignment="1" applyProtection="1">
      <alignment horizontal="center" vertical="top"/>
      <protection locked="0"/>
    </xf>
    <xf numFmtId="3" fontId="21" fillId="4" borderId="0" xfId="0" applyNumberFormat="1" applyFont="1" applyFill="1" applyBorder="1" applyAlignment="1" applyProtection="1">
      <alignment horizontal="right" vertical="top"/>
    </xf>
    <xf numFmtId="0" fontId="25" fillId="4" borderId="2" xfId="0" applyFont="1" applyFill="1" applyBorder="1" applyAlignment="1" applyProtection="1">
      <alignment vertical="top"/>
    </xf>
    <xf numFmtId="0" fontId="12" fillId="4" borderId="0" xfId="0" applyFont="1" applyFill="1" applyBorder="1" applyAlignment="1" applyProtection="1">
      <alignment horizontal="left" vertical="top"/>
    </xf>
    <xf numFmtId="0" fontId="17" fillId="4" borderId="0" xfId="0" applyFont="1" applyFill="1" applyBorder="1" applyAlignment="1" applyProtection="1">
      <alignment horizontal="center" vertical="top"/>
      <protection locked="0"/>
    </xf>
    <xf numFmtId="3" fontId="21" fillId="4" borderId="0" xfId="0" applyNumberFormat="1" applyFont="1" applyFill="1" applyBorder="1" applyAlignment="1" applyProtection="1">
      <alignment horizontal="center" vertical="top"/>
    </xf>
    <xf numFmtId="3" fontId="12" fillId="4" borderId="0" xfId="0" applyNumberFormat="1" applyFont="1" applyFill="1" applyBorder="1" applyAlignment="1" applyProtection="1">
      <alignment horizontal="right" vertical="top"/>
      <protection locked="0"/>
    </xf>
    <xf numFmtId="0" fontId="25" fillId="4" borderId="3" xfId="0" applyFont="1" applyFill="1" applyBorder="1" applyAlignment="1" applyProtection="1"/>
    <xf numFmtId="0" fontId="21" fillId="4" borderId="4" xfId="0" applyFont="1" applyFill="1" applyBorder="1" applyAlignment="1" applyProtection="1">
      <alignment vertical="top"/>
    </xf>
    <xf numFmtId="3" fontId="21" fillId="4" borderId="4" xfId="0" applyNumberFormat="1" applyFont="1" applyFill="1" applyBorder="1" applyAlignment="1" applyProtection="1">
      <alignment horizontal="center" vertical="top"/>
    </xf>
    <xf numFmtId="3" fontId="21" fillId="4" borderId="4" xfId="0" applyNumberFormat="1" applyFont="1" applyFill="1" applyBorder="1" applyAlignment="1" applyProtection="1">
      <alignment horizontal="right" vertical="top"/>
    </xf>
    <xf numFmtId="0" fontId="25" fillId="4" borderId="5" xfId="0" applyFont="1" applyFill="1" applyBorder="1" applyAlignment="1" applyProtection="1">
      <alignment vertical="top"/>
    </xf>
    <xf numFmtId="0" fontId="17" fillId="4" borderId="0" xfId="0" applyFont="1" applyFill="1" applyBorder="1" applyAlignment="1" applyProtection="1"/>
    <xf numFmtId="3" fontId="12" fillId="4" borderId="0" xfId="0" applyNumberFormat="1" applyFont="1" applyFill="1" applyBorder="1" applyAlignment="1" applyProtection="1">
      <alignment horizontal="center" vertical="center"/>
    </xf>
    <xf numFmtId="3" fontId="12" fillId="4" borderId="0" xfId="0" applyNumberFormat="1" applyFont="1" applyFill="1" applyBorder="1" applyAlignment="1" applyProtection="1">
      <alignment vertical="center"/>
    </xf>
    <xf numFmtId="0" fontId="3" fillId="4" borderId="0" xfId="0" applyFont="1" applyFill="1" applyBorder="1" applyAlignment="1" applyProtection="1"/>
    <xf numFmtId="0" fontId="17" fillId="4" borderId="0" xfId="0" applyFont="1" applyFill="1" applyProtection="1"/>
    <xf numFmtId="0" fontId="3" fillId="4" borderId="0" xfId="0" applyFont="1" applyFill="1" applyBorder="1" applyProtection="1"/>
    <xf numFmtId="43" fontId="3" fillId="4" borderId="0" xfId="2" applyFont="1" applyFill="1" applyBorder="1" applyProtection="1"/>
    <xf numFmtId="0" fontId="3" fillId="4" borderId="0" xfId="0" applyFont="1" applyFill="1" applyBorder="1" applyAlignment="1" applyProtection="1">
      <alignment vertical="center"/>
    </xf>
    <xf numFmtId="0" fontId="26" fillId="4" borderId="0" xfId="0" applyFont="1" applyFill="1" applyBorder="1" applyAlignment="1" applyProtection="1">
      <alignment horizontal="right"/>
    </xf>
    <xf numFmtId="0" fontId="3" fillId="4" borderId="0" xfId="0" applyFont="1" applyFill="1" applyBorder="1" applyAlignment="1" applyProtection="1">
      <alignment horizontal="right"/>
    </xf>
    <xf numFmtId="43" fontId="3" fillId="4" borderId="0" xfId="2" applyFont="1" applyFill="1" applyBorder="1" applyAlignment="1" applyProtection="1">
      <alignment vertical="top"/>
    </xf>
    <xf numFmtId="0" fontId="3" fillId="7" borderId="0" xfId="0" applyFont="1" applyFill="1"/>
    <xf numFmtId="165" fontId="12" fillId="7" borderId="9" xfId="2" applyNumberFormat="1" applyFont="1" applyFill="1" applyBorder="1" applyAlignment="1">
      <alignment horizontal="center" vertical="center" wrapText="1"/>
    </xf>
    <xf numFmtId="165" fontId="12" fillId="7" borderId="6" xfId="2" applyNumberFormat="1" applyFont="1" applyFill="1" applyBorder="1" applyAlignment="1">
      <alignment horizontal="center" vertical="center" wrapText="1"/>
    </xf>
    <xf numFmtId="165" fontId="12" fillId="7" borderId="10" xfId="2" applyNumberFormat="1" applyFont="1" applyFill="1" applyBorder="1" applyAlignment="1">
      <alignment horizontal="center" vertical="center" wrapText="1"/>
    </xf>
    <xf numFmtId="0" fontId="12" fillId="4" borderId="1" xfId="1" applyNumberFormat="1" applyFont="1" applyFill="1" applyBorder="1" applyAlignment="1">
      <alignment horizontal="centerContinuous" vertical="center"/>
    </xf>
    <xf numFmtId="0" fontId="12" fillId="4" borderId="2" xfId="1" applyNumberFormat="1" applyFont="1" applyFill="1" applyBorder="1" applyAlignment="1">
      <alignment horizontal="centerContinuous" vertical="center"/>
    </xf>
    <xf numFmtId="0" fontId="27" fillId="4" borderId="0" xfId="0" applyFont="1" applyFill="1" applyBorder="1" applyAlignment="1">
      <alignment horizontal="left" vertical="top"/>
    </xf>
    <xf numFmtId="0" fontId="12" fillId="4" borderId="2" xfId="0" applyFont="1" applyFill="1" applyBorder="1" applyAlignment="1">
      <alignment vertical="top" wrapText="1"/>
    </xf>
    <xf numFmtId="3" fontId="18" fillId="4" borderId="0" xfId="0" applyNumberFormat="1" applyFont="1" applyFill="1" applyBorder="1" applyAlignment="1" applyProtection="1">
      <alignment horizontal="right" vertical="top"/>
      <protection locked="0"/>
    </xf>
    <xf numFmtId="3" fontId="18" fillId="4" borderId="0" xfId="0" applyNumberFormat="1" applyFont="1" applyFill="1" applyBorder="1" applyAlignment="1" applyProtection="1">
      <alignment horizontal="right" vertical="top"/>
    </xf>
    <xf numFmtId="0" fontId="18" fillId="4" borderId="0" xfId="0" applyFont="1" applyFill="1" applyBorder="1" applyAlignment="1">
      <alignment horizontal="left" vertical="top" wrapText="1"/>
    </xf>
    <xf numFmtId="3" fontId="17" fillId="4" borderId="0" xfId="0" applyNumberFormat="1" applyFont="1" applyFill="1" applyBorder="1" applyAlignment="1">
      <alignment horizontal="right" vertical="top"/>
    </xf>
    <xf numFmtId="3" fontId="18" fillId="4" borderId="0" xfId="0" applyNumberFormat="1" applyFont="1" applyFill="1" applyBorder="1" applyAlignment="1">
      <alignment horizontal="right" vertical="top"/>
    </xf>
    <xf numFmtId="3" fontId="17" fillId="4" borderId="0" xfId="0" applyNumberFormat="1" applyFont="1" applyFill="1" applyBorder="1" applyAlignment="1" applyProtection="1">
      <alignment horizontal="right" vertical="top"/>
      <protection locked="0"/>
    </xf>
    <xf numFmtId="3" fontId="18" fillId="4" borderId="14" xfId="0" applyNumberFormat="1" applyFont="1" applyFill="1" applyBorder="1" applyAlignment="1">
      <alignment horizontal="right" vertical="top"/>
    </xf>
    <xf numFmtId="3" fontId="26" fillId="4" borderId="0" xfId="0" applyNumberFormat="1" applyFont="1" applyFill="1" applyAlignment="1">
      <alignment horizontal="center"/>
    </xf>
    <xf numFmtId="0" fontId="18" fillId="4" borderId="3" xfId="0" applyFont="1" applyFill="1" applyBorder="1" applyAlignment="1">
      <alignment vertical="top"/>
    </xf>
    <xf numFmtId="3" fontId="18" fillId="4" borderId="4" xfId="0" applyNumberFormat="1" applyFont="1" applyFill="1" applyBorder="1" applyAlignment="1">
      <alignment horizontal="right" vertical="top"/>
    </xf>
    <xf numFmtId="0" fontId="12" fillId="4" borderId="5" xfId="0" applyFont="1" applyFill="1" applyBorder="1" applyAlignment="1">
      <alignment vertical="top" wrapText="1"/>
    </xf>
    <xf numFmtId="0" fontId="17" fillId="4" borderId="6" xfId="0" applyFont="1" applyFill="1" applyBorder="1" applyAlignment="1">
      <alignment vertical="top"/>
    </xf>
    <xf numFmtId="0" fontId="12" fillId="4" borderId="6" xfId="0" applyFont="1" applyFill="1" applyBorder="1" applyAlignment="1">
      <alignment vertical="top" wrapText="1"/>
    </xf>
    <xf numFmtId="0" fontId="3" fillId="4" borderId="0" xfId="0" applyFont="1" applyFill="1"/>
    <xf numFmtId="0" fontId="3" fillId="4" borderId="0" xfId="0" applyFont="1" applyFill="1" applyAlignment="1">
      <alignment wrapText="1"/>
    </xf>
    <xf numFmtId="43" fontId="3" fillId="4" borderId="0" xfId="2" applyNumberFormat="1" applyFont="1" applyFill="1" applyAlignment="1">
      <alignment horizontal="center"/>
    </xf>
    <xf numFmtId="0" fontId="17" fillId="4" borderId="0" xfId="0" applyFont="1" applyFill="1" applyBorder="1" applyAlignment="1">
      <alignment horizontal="centerContinuous"/>
    </xf>
    <xf numFmtId="0" fontId="3" fillId="4" borderId="0" xfId="0" applyNumberFormat="1" applyFont="1" applyFill="1" applyBorder="1" applyAlignment="1" applyProtection="1">
      <protection locked="0"/>
    </xf>
    <xf numFmtId="0" fontId="12" fillId="4" borderId="0" xfId="3" applyFont="1" applyFill="1" applyBorder="1" applyAlignment="1">
      <alignment horizontal="center" vertical="top"/>
    </xf>
    <xf numFmtId="0" fontId="3" fillId="4" borderId="0" xfId="3" applyFont="1" applyFill="1" applyBorder="1" applyAlignment="1">
      <alignment horizontal="centerContinuous" vertical="center"/>
    </xf>
    <xf numFmtId="0" fontId="3" fillId="4" borderId="0" xfId="3" applyFont="1" applyFill="1" applyBorder="1" applyAlignment="1">
      <alignment horizontal="center" vertical="top"/>
    </xf>
    <xf numFmtId="0" fontId="19" fillId="7" borderId="9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10" xfId="0" applyFont="1" applyFill="1" applyBorder="1"/>
    <xf numFmtId="0" fontId="3" fillId="4" borderId="0" xfId="3" applyFont="1" applyFill="1" applyBorder="1" applyAlignment="1">
      <alignment vertical="top"/>
    </xf>
    <xf numFmtId="3" fontId="3" fillId="4" borderId="0" xfId="3" applyNumberFormat="1" applyFont="1" applyFill="1" applyBorder="1" applyAlignment="1">
      <alignment vertical="top"/>
    </xf>
    <xf numFmtId="3" fontId="12" fillId="4" borderId="0" xfId="3" applyNumberFormat="1" applyFont="1" applyFill="1" applyBorder="1" applyAlignment="1">
      <alignment vertical="top"/>
    </xf>
    <xf numFmtId="3" fontId="3" fillId="4" borderId="0" xfId="3" applyNumberFormat="1" applyFont="1" applyFill="1" applyBorder="1" applyAlignment="1" applyProtection="1">
      <alignment vertical="top"/>
      <protection locked="0"/>
    </xf>
    <xf numFmtId="0" fontId="3" fillId="4" borderId="0" xfId="3" applyFont="1" applyFill="1" applyBorder="1" applyAlignment="1">
      <alignment horizontal="left" vertical="top"/>
    </xf>
    <xf numFmtId="0" fontId="12" fillId="4" borderId="0" xfId="3" applyFont="1" applyFill="1" applyBorder="1" applyAlignment="1">
      <alignment horizontal="left" vertical="top"/>
    </xf>
    <xf numFmtId="3" fontId="12" fillId="4" borderId="0" xfId="3" applyNumberFormat="1" applyFont="1" applyFill="1" applyBorder="1" applyAlignment="1">
      <alignment horizontal="right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4" borderId="0" xfId="0" applyFont="1" applyFill="1" applyBorder="1" applyAlignment="1">
      <alignment horizontal="left" vertical="top" wrapText="1"/>
    </xf>
    <xf numFmtId="0" fontId="17" fillId="4" borderId="2" xfId="0" applyFont="1" applyFill="1" applyBorder="1" applyAlignment="1">
      <alignment horizontal="left" wrapText="1"/>
    </xf>
    <xf numFmtId="0" fontId="17" fillId="4" borderId="0" xfId="0" applyFont="1" applyFill="1" applyAlignment="1">
      <alignment horizontal="left" wrapText="1"/>
    </xf>
    <xf numFmtId="43" fontId="17" fillId="4" borderId="0" xfId="2" applyFont="1" applyFill="1" applyAlignment="1">
      <alignment horizontal="right" wrapText="1"/>
    </xf>
    <xf numFmtId="0" fontId="17" fillId="4" borderId="3" xfId="0" applyFont="1" applyFill="1" applyBorder="1" applyAlignment="1">
      <alignment vertical="top"/>
    </xf>
    <xf numFmtId="0" fontId="12" fillId="4" borderId="4" xfId="3" applyFont="1" applyFill="1" applyBorder="1" applyAlignment="1">
      <alignment vertical="top"/>
    </xf>
    <xf numFmtId="3" fontId="3" fillId="4" borderId="4" xfId="3" applyNumberFormat="1" applyFont="1" applyFill="1" applyBorder="1" applyAlignment="1">
      <alignment vertical="top"/>
    </xf>
    <xf numFmtId="43" fontId="17" fillId="4" borderId="4" xfId="2" applyFont="1" applyFill="1" applyBorder="1"/>
    <xf numFmtId="0" fontId="26" fillId="4" borderId="0" xfId="0" applyFont="1" applyFill="1" applyAlignment="1">
      <alignment horizontal="center"/>
    </xf>
    <xf numFmtId="43" fontId="3" fillId="4" borderId="4" xfId="2" applyFont="1" applyFill="1" applyBorder="1" applyAlignment="1" applyProtection="1">
      <protection locked="0"/>
    </xf>
    <xf numFmtId="43" fontId="3" fillId="4" borderId="0" xfId="2" applyFont="1" applyFill="1" applyBorder="1" applyAlignment="1" applyProtection="1">
      <protection locked="0"/>
    </xf>
    <xf numFmtId="0" fontId="17" fillId="0" borderId="0" xfId="0" applyFont="1"/>
    <xf numFmtId="0" fontId="18" fillId="7" borderId="9" xfId="0" applyFont="1" applyFill="1" applyBorder="1" applyAlignment="1">
      <alignment horizontal="center"/>
    </xf>
    <xf numFmtId="0" fontId="17" fillId="4" borderId="11" xfId="0" applyFont="1" applyFill="1" applyBorder="1"/>
    <xf numFmtId="0" fontId="17" fillId="0" borderId="7" xfId="0" applyFont="1" applyBorder="1"/>
    <xf numFmtId="0" fontId="17" fillId="0" borderId="8" xfId="0" applyFont="1" applyBorder="1"/>
    <xf numFmtId="0" fontId="17" fillId="0" borderId="0" xfId="0" applyFont="1" applyBorder="1"/>
    <xf numFmtId="0" fontId="17" fillId="0" borderId="2" xfId="0" applyFont="1" applyBorder="1"/>
    <xf numFmtId="0" fontId="17" fillId="0" borderId="4" xfId="0" applyFont="1" applyBorder="1"/>
    <xf numFmtId="0" fontId="17" fillId="0" borderId="5" xfId="0" applyFont="1" applyBorder="1"/>
    <xf numFmtId="0" fontId="28" fillId="0" borderId="4" xfId="0" applyFont="1" applyBorder="1"/>
    <xf numFmtId="0" fontId="1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/>
    <xf numFmtId="0" fontId="12" fillId="4" borderId="0" xfId="0" applyFont="1" applyFill="1" applyBorder="1" applyAlignment="1">
      <alignment horizontal="left" vertical="center"/>
    </xf>
    <xf numFmtId="0" fontId="12" fillId="4" borderId="4" xfId="0" applyNumberFormat="1" applyFont="1" applyFill="1" applyBorder="1" applyAlignment="1" applyProtection="1">
      <protection locked="0"/>
    </xf>
    <xf numFmtId="0" fontId="18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31" fillId="4" borderId="0" xfId="0" applyFont="1" applyFill="1" applyBorder="1"/>
    <xf numFmtId="0" fontId="18" fillId="4" borderId="0" xfId="0" applyFont="1" applyFill="1" applyBorder="1"/>
    <xf numFmtId="49" fontId="12" fillId="7" borderId="16" xfId="0" applyNumberFormat="1" applyFont="1" applyFill="1" applyBorder="1" applyAlignment="1">
      <alignment horizontal="left" vertical="center"/>
    </xf>
    <xf numFmtId="49" fontId="12" fillId="7" borderId="16" xfId="0" applyNumberFormat="1" applyFont="1" applyFill="1" applyBorder="1" applyAlignment="1">
      <alignment horizontal="center" vertical="center"/>
    </xf>
    <xf numFmtId="49" fontId="12" fillId="4" borderId="17" xfId="0" applyNumberFormat="1" applyFont="1" applyFill="1" applyBorder="1" applyAlignment="1">
      <alignment horizontal="left"/>
    </xf>
    <xf numFmtId="167" fontId="30" fillId="4" borderId="17" xfId="0" applyNumberFormat="1" applyFont="1" applyFill="1" applyBorder="1"/>
    <xf numFmtId="49" fontId="12" fillId="4" borderId="18" xfId="0" applyNumberFormat="1" applyFont="1" applyFill="1" applyBorder="1" applyAlignment="1">
      <alignment horizontal="left"/>
    </xf>
    <xf numFmtId="167" fontId="30" fillId="4" borderId="18" xfId="0" applyNumberFormat="1" applyFont="1" applyFill="1" applyBorder="1"/>
    <xf numFmtId="167" fontId="30" fillId="4" borderId="19" xfId="0" applyNumberFormat="1" applyFont="1" applyFill="1" applyBorder="1"/>
    <xf numFmtId="0" fontId="28" fillId="4" borderId="0" xfId="0" applyFont="1" applyFill="1" applyBorder="1"/>
    <xf numFmtId="167" fontId="17" fillId="4" borderId="18" xfId="0" applyNumberFormat="1" applyFont="1" applyFill="1" applyBorder="1"/>
    <xf numFmtId="167" fontId="17" fillId="4" borderId="19" xfId="0" applyNumberFormat="1" applyFont="1" applyFill="1" applyBorder="1"/>
    <xf numFmtId="49" fontId="12" fillId="4" borderId="0" xfId="0" applyNumberFormat="1" applyFont="1" applyFill="1" applyBorder="1" applyAlignment="1">
      <alignment horizontal="center" vertical="center"/>
    </xf>
    <xf numFmtId="0" fontId="18" fillId="4" borderId="0" xfId="0" applyFont="1" applyFill="1"/>
    <xf numFmtId="49" fontId="12" fillId="4" borderId="0" xfId="0" applyNumberFormat="1" applyFont="1" applyFill="1" applyBorder="1" applyAlignment="1">
      <alignment horizontal="left"/>
    </xf>
    <xf numFmtId="167" fontId="30" fillId="4" borderId="0" xfId="0" applyNumberFormat="1" applyFont="1" applyFill="1" applyBorder="1"/>
    <xf numFmtId="49" fontId="12" fillId="7" borderId="16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left"/>
    </xf>
    <xf numFmtId="167" fontId="30" fillId="4" borderId="2" xfId="0" applyNumberFormat="1" applyFont="1" applyFill="1" applyBorder="1"/>
    <xf numFmtId="49" fontId="12" fillId="4" borderId="3" xfId="0" applyNumberFormat="1" applyFont="1" applyFill="1" applyBorder="1" applyAlignment="1">
      <alignment horizontal="left"/>
    </xf>
    <xf numFmtId="167" fontId="30" fillId="4" borderId="4" xfId="0" applyNumberFormat="1" applyFont="1" applyFill="1" applyBorder="1"/>
    <xf numFmtId="167" fontId="30" fillId="4" borderId="5" xfId="0" applyNumberFormat="1" applyFont="1" applyFill="1" applyBorder="1"/>
    <xf numFmtId="167" fontId="12" fillId="7" borderId="9" xfId="0" applyNumberFormat="1" applyFont="1" applyFill="1" applyBorder="1"/>
    <xf numFmtId="167" fontId="12" fillId="7" borderId="6" xfId="0" applyNumberFormat="1" applyFont="1" applyFill="1" applyBorder="1"/>
    <xf numFmtId="167" fontId="12" fillId="7" borderId="10" xfId="0" applyNumberFormat="1" applyFont="1" applyFill="1" applyBorder="1"/>
    <xf numFmtId="167" fontId="12" fillId="4" borderId="0" xfId="0" applyNumberFormat="1" applyFont="1" applyFill="1" applyBorder="1"/>
    <xf numFmtId="168" fontId="17" fillId="4" borderId="17" xfId="0" applyNumberFormat="1" applyFont="1" applyFill="1" applyBorder="1"/>
    <xf numFmtId="167" fontId="17" fillId="4" borderId="17" xfId="0" applyNumberFormat="1" applyFont="1" applyFill="1" applyBorder="1"/>
    <xf numFmtId="168" fontId="17" fillId="4" borderId="18" xfId="0" applyNumberFormat="1" applyFont="1" applyFill="1" applyBorder="1"/>
    <xf numFmtId="0" fontId="17" fillId="7" borderId="16" xfId="0" applyFont="1" applyFill="1" applyBorder="1"/>
    <xf numFmtId="0" fontId="18" fillId="7" borderId="17" xfId="6" applyFont="1" applyFill="1" applyBorder="1" applyAlignment="1">
      <alignment horizontal="left" vertical="center" wrapText="1"/>
    </xf>
    <xf numFmtId="4" fontId="18" fillId="7" borderId="17" xfId="5" applyNumberFormat="1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wrapText="1"/>
    </xf>
    <xf numFmtId="0" fontId="17" fillId="0" borderId="17" xfId="0" applyFont="1" applyFill="1" applyBorder="1" applyAlignment="1">
      <alignment wrapText="1"/>
    </xf>
    <xf numFmtId="4" fontId="17" fillId="0" borderId="17" xfId="0" applyNumberFormat="1" applyFont="1" applyBorder="1" applyAlignment="1"/>
    <xf numFmtId="0" fontId="17" fillId="0" borderId="1" xfId="0" applyFont="1" applyFill="1" applyBorder="1" applyAlignment="1">
      <alignment wrapText="1"/>
    </xf>
    <xf numFmtId="4" fontId="17" fillId="0" borderId="18" xfId="5" applyNumberFormat="1" applyFont="1" applyBorder="1" applyAlignment="1"/>
    <xf numFmtId="0" fontId="17" fillId="4" borderId="18" xfId="0" applyFont="1" applyFill="1" applyBorder="1"/>
    <xf numFmtId="0" fontId="17" fillId="4" borderId="19" xfId="0" applyFont="1" applyFill="1" applyBorder="1"/>
    <xf numFmtId="49" fontId="12" fillId="4" borderId="11" xfId="0" applyNumberFormat="1" applyFont="1" applyFill="1" applyBorder="1" applyAlignment="1">
      <alignment horizontal="left"/>
    </xf>
    <xf numFmtId="49" fontId="17" fillId="0" borderId="17" xfId="0" applyNumberFormat="1" applyFont="1" applyFill="1" applyBorder="1" applyAlignment="1">
      <alignment wrapText="1"/>
    </xf>
    <xf numFmtId="4" fontId="17" fillId="0" borderId="7" xfId="5" applyNumberFormat="1" applyFont="1" applyFill="1" applyBorder="1" applyAlignment="1">
      <alignment wrapText="1"/>
    </xf>
    <xf numFmtId="4" fontId="17" fillId="0" borderId="17" xfId="5" applyNumberFormat="1" applyFont="1" applyFill="1" applyBorder="1" applyAlignment="1">
      <alignment wrapText="1"/>
    </xf>
    <xf numFmtId="49" fontId="17" fillId="0" borderId="1" xfId="0" applyNumberFormat="1" applyFont="1" applyFill="1" applyBorder="1" applyAlignment="1">
      <alignment wrapText="1"/>
    </xf>
    <xf numFmtId="49" fontId="17" fillId="0" borderId="18" xfId="0" applyNumberFormat="1" applyFont="1" applyFill="1" applyBorder="1" applyAlignment="1">
      <alignment wrapText="1"/>
    </xf>
    <xf numFmtId="4" fontId="17" fillId="0" borderId="0" xfId="5" applyNumberFormat="1" applyFont="1" applyFill="1" applyBorder="1" applyAlignment="1">
      <alignment wrapText="1"/>
    </xf>
    <xf numFmtId="4" fontId="17" fillId="0" borderId="18" xfId="5" applyNumberFormat="1" applyFont="1" applyFill="1" applyBorder="1" applyAlignment="1">
      <alignment wrapText="1"/>
    </xf>
    <xf numFmtId="49" fontId="17" fillId="0" borderId="3" xfId="0" applyNumberFormat="1" applyFont="1" applyFill="1" applyBorder="1" applyAlignment="1">
      <alignment wrapText="1"/>
    </xf>
    <xf numFmtId="49" fontId="17" fillId="0" borderId="19" xfId="0" applyNumberFormat="1" applyFont="1" applyFill="1" applyBorder="1" applyAlignment="1">
      <alignment wrapText="1"/>
    </xf>
    <xf numFmtId="4" fontId="17" fillId="0" borderId="4" xfId="5" applyNumberFormat="1" applyFont="1" applyFill="1" applyBorder="1" applyAlignment="1">
      <alignment wrapText="1"/>
    </xf>
    <xf numFmtId="4" fontId="17" fillId="0" borderId="19" xfId="5" applyNumberFormat="1" applyFont="1" applyFill="1" applyBorder="1" applyAlignment="1">
      <alignment wrapText="1"/>
    </xf>
    <xf numFmtId="49" fontId="12" fillId="7" borderId="17" xfId="0" applyNumberFormat="1" applyFont="1" applyFill="1" applyBorder="1" applyAlignment="1">
      <alignment horizontal="center" vertical="center"/>
    </xf>
    <xf numFmtId="0" fontId="18" fillId="7" borderId="16" xfId="6" applyFont="1" applyFill="1" applyBorder="1" applyAlignment="1">
      <alignment horizontal="left" vertical="center" wrapText="1"/>
    </xf>
    <xf numFmtId="4" fontId="18" fillId="7" borderId="16" xfId="5" applyNumberFormat="1" applyFont="1" applyFill="1" applyBorder="1" applyAlignment="1">
      <alignment horizontal="center" vertical="center" wrapText="1"/>
    </xf>
    <xf numFmtId="0" fontId="18" fillId="7" borderId="17" xfId="6" applyFont="1" applyFill="1" applyBorder="1" applyAlignment="1">
      <alignment horizontal="center" vertical="center" wrapText="1"/>
    </xf>
    <xf numFmtId="167" fontId="30" fillId="4" borderId="8" xfId="0" applyNumberFormat="1" applyFont="1" applyFill="1" applyBorder="1"/>
    <xf numFmtId="0" fontId="30" fillId="4" borderId="0" xfId="0" applyFont="1" applyFill="1"/>
    <xf numFmtId="0" fontId="18" fillId="7" borderId="16" xfId="6" applyFont="1" applyFill="1" applyBorder="1" applyAlignment="1">
      <alignment horizontal="center" vertical="center" wrapText="1"/>
    </xf>
    <xf numFmtId="4" fontId="17" fillId="4" borderId="0" xfId="0" applyNumberFormat="1" applyFont="1" applyFill="1" applyBorder="1"/>
    <xf numFmtId="4" fontId="32" fillId="7" borderId="16" xfId="0" applyNumberFormat="1" applyFont="1" applyFill="1" applyBorder="1" applyAlignment="1">
      <alignment horizontal="center" vertical="center"/>
    </xf>
    <xf numFmtId="0" fontId="17" fillId="0" borderId="16" xfId="0" applyFont="1" applyBorder="1"/>
    <xf numFmtId="0" fontId="33" fillId="0" borderId="16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3" fillId="4" borderId="0" xfId="0" applyFont="1" applyFill="1" applyAlignment="1">
      <alignment vertical="center"/>
    </xf>
    <xf numFmtId="43" fontId="33" fillId="0" borderId="16" xfId="2" applyFont="1" applyBorder="1" applyAlignment="1">
      <alignment horizontal="center" vertical="center"/>
    </xf>
    <xf numFmtId="43" fontId="34" fillId="0" borderId="16" xfId="2" applyFont="1" applyBorder="1" applyAlignment="1">
      <alignment horizontal="center" vertical="center"/>
    </xf>
    <xf numFmtId="0" fontId="33" fillId="4" borderId="0" xfId="0" applyFont="1" applyFill="1" applyAlignment="1">
      <alignment horizontal="center" vertical="center"/>
    </xf>
    <xf numFmtId="43" fontId="32" fillId="7" borderId="16" xfId="2" applyFont="1" applyFill="1" applyBorder="1" applyAlignment="1">
      <alignment horizontal="center" vertical="center"/>
    </xf>
    <xf numFmtId="4" fontId="32" fillId="7" borderId="16" xfId="0" applyNumberFormat="1" applyFont="1" applyFill="1" applyBorder="1" applyAlignment="1">
      <alignment horizontal="right" vertical="center"/>
    </xf>
    <xf numFmtId="43" fontId="32" fillId="0" borderId="16" xfId="2" applyFont="1" applyBorder="1" applyAlignment="1">
      <alignment horizontal="center" vertical="center"/>
    </xf>
    <xf numFmtId="0" fontId="17" fillId="4" borderId="0" xfId="0" applyFont="1" applyFill="1" applyAlignment="1">
      <alignment vertical="center" wrapText="1"/>
    </xf>
    <xf numFmtId="4" fontId="17" fillId="4" borderId="0" xfId="0" applyNumberFormat="1" applyFont="1" applyFill="1"/>
    <xf numFmtId="0" fontId="35" fillId="0" borderId="0" xfId="0" applyFont="1"/>
    <xf numFmtId="4" fontId="34" fillId="0" borderId="16" xfId="0" applyNumberFormat="1" applyFont="1" applyBorder="1" applyAlignment="1">
      <alignment horizontal="center" vertical="center"/>
    </xf>
    <xf numFmtId="0" fontId="32" fillId="7" borderId="16" xfId="0" applyFont="1" applyFill="1" applyBorder="1" applyAlignment="1">
      <alignment vertical="center"/>
    </xf>
    <xf numFmtId="43" fontId="17" fillId="4" borderId="0" xfId="2" applyNumberFormat="1" applyFont="1" applyFill="1" applyBorder="1"/>
    <xf numFmtId="169" fontId="17" fillId="4" borderId="0" xfId="0" applyNumberFormat="1" applyFont="1" applyFill="1" applyBorder="1"/>
    <xf numFmtId="168" fontId="30" fillId="4" borderId="8" xfId="0" applyNumberFormat="1" applyFont="1" applyFill="1" applyBorder="1"/>
    <xf numFmtId="168" fontId="30" fillId="4" borderId="2" xfId="0" applyNumberFormat="1" applyFont="1" applyFill="1" applyBorder="1"/>
    <xf numFmtId="0" fontId="17" fillId="0" borderId="0" xfId="0" applyFont="1" applyBorder="1" applyAlignment="1"/>
    <xf numFmtId="0" fontId="17" fillId="0" borderId="0" xfId="0" applyFont="1" applyAlignment="1"/>
    <xf numFmtId="0" fontId="12" fillId="7" borderId="0" xfId="0" applyFont="1" applyFill="1" applyBorder="1" applyAlignment="1">
      <alignment horizontal="center"/>
    </xf>
    <xf numFmtId="0" fontId="18" fillId="4" borderId="0" xfId="4" applyFont="1" applyFill="1"/>
    <xf numFmtId="0" fontId="18" fillId="4" borderId="0" xfId="4" applyFont="1" applyFill="1" applyBorder="1"/>
    <xf numFmtId="0" fontId="18" fillId="4" borderId="0" xfId="4" applyFont="1" applyFill="1" applyBorder="1" applyAlignment="1">
      <alignment horizontal="center"/>
    </xf>
    <xf numFmtId="0" fontId="18" fillId="4" borderId="4" xfId="4" applyFont="1" applyFill="1" applyBorder="1" applyAlignment="1">
      <alignment horizontal="center"/>
    </xf>
    <xf numFmtId="0" fontId="18" fillId="4" borderId="0" xfId="4" applyFont="1" applyFill="1" applyAlignment="1">
      <alignment horizontal="center"/>
    </xf>
    <xf numFmtId="0" fontId="18" fillId="4" borderId="0" xfId="4" applyFont="1" applyFill="1" applyAlignment="1"/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wrapText="1"/>
    </xf>
    <xf numFmtId="0" fontId="17" fillId="4" borderId="0" xfId="4" applyFont="1" applyFill="1"/>
    <xf numFmtId="0" fontId="36" fillId="4" borderId="11" xfId="4" applyFont="1" applyFill="1" applyBorder="1"/>
    <xf numFmtId="0" fontId="36" fillId="4" borderId="7" xfId="4" applyFont="1" applyFill="1" applyBorder="1"/>
    <xf numFmtId="0" fontId="36" fillId="4" borderId="8" xfId="4" applyFont="1" applyFill="1" applyBorder="1"/>
    <xf numFmtId="43" fontId="36" fillId="4" borderId="8" xfId="2" applyFont="1" applyFill="1" applyBorder="1" applyAlignment="1">
      <alignment horizontal="center"/>
    </xf>
    <xf numFmtId="43" fontId="36" fillId="4" borderId="17" xfId="2" applyFont="1" applyFill="1" applyBorder="1" applyAlignment="1">
      <alignment horizontal="center"/>
    </xf>
    <xf numFmtId="43" fontId="33" fillId="4" borderId="18" xfId="2" applyFont="1" applyFill="1" applyBorder="1" applyAlignment="1">
      <alignment vertical="center" wrapText="1"/>
    </xf>
    <xf numFmtId="0" fontId="36" fillId="4" borderId="1" xfId="4" applyFont="1" applyFill="1" applyBorder="1" applyAlignment="1">
      <alignment horizontal="center" vertical="center"/>
    </xf>
    <xf numFmtId="0" fontId="37" fillId="4" borderId="0" xfId="4" applyFont="1" applyFill="1"/>
    <xf numFmtId="0" fontId="36" fillId="4" borderId="3" xfId="4" applyFont="1" applyFill="1" applyBorder="1" applyAlignment="1">
      <alignment horizontal="center" vertical="center"/>
    </xf>
    <xf numFmtId="0" fontId="36" fillId="4" borderId="4" xfId="4" applyFont="1" applyFill="1" applyBorder="1" applyAlignment="1">
      <alignment horizontal="center" vertical="center"/>
    </xf>
    <xf numFmtId="0" fontId="36" fillId="4" borderId="5" xfId="4" applyFont="1" applyFill="1" applyBorder="1" applyAlignment="1">
      <alignment wrapText="1"/>
    </xf>
    <xf numFmtId="43" fontId="36" fillId="4" borderId="5" xfId="2" applyFont="1" applyFill="1" applyBorder="1" applyAlignment="1">
      <alignment horizontal="center"/>
    </xf>
    <xf numFmtId="43" fontId="36" fillId="4" borderId="19" xfId="2" applyFont="1" applyFill="1" applyBorder="1" applyAlignment="1">
      <alignment horizontal="center"/>
    </xf>
    <xf numFmtId="0" fontId="37" fillId="4" borderId="9" xfId="4" applyFont="1" applyFill="1" applyBorder="1" applyAlignment="1">
      <alignment horizontal="centerContinuous"/>
    </xf>
    <xf numFmtId="0" fontId="37" fillId="4" borderId="6" xfId="4" applyFont="1" applyFill="1" applyBorder="1" applyAlignment="1">
      <alignment horizontal="centerContinuous"/>
    </xf>
    <xf numFmtId="0" fontId="37" fillId="4" borderId="10" xfId="4" applyFont="1" applyFill="1" applyBorder="1" applyAlignment="1">
      <alignment horizontal="left" wrapText="1"/>
    </xf>
    <xf numFmtId="0" fontId="3" fillId="4" borderId="7" xfId="0" applyFont="1" applyFill="1" applyBorder="1" applyAlignment="1">
      <alignment vertical="top" wrapText="1"/>
    </xf>
    <xf numFmtId="43" fontId="3" fillId="4" borderId="7" xfId="2" applyFont="1" applyFill="1" applyBorder="1" applyAlignment="1">
      <alignment vertical="top" wrapText="1"/>
    </xf>
    <xf numFmtId="0" fontId="37" fillId="4" borderId="1" xfId="4" applyFont="1" applyFill="1" applyBorder="1" applyAlignment="1">
      <alignment horizontal="left"/>
    </xf>
    <xf numFmtId="43" fontId="32" fillId="4" borderId="18" xfId="2" applyFont="1" applyFill="1" applyBorder="1" applyAlignment="1">
      <alignment vertical="center" wrapText="1"/>
    </xf>
    <xf numFmtId="0" fontId="33" fillId="4" borderId="2" xfId="0" applyFont="1" applyFill="1" applyBorder="1" applyAlignment="1">
      <alignment vertical="center" wrapText="1"/>
    </xf>
    <xf numFmtId="43" fontId="36" fillId="4" borderId="18" xfId="2" applyFont="1" applyFill="1" applyBorder="1" applyAlignment="1">
      <alignment horizontal="center"/>
    </xf>
    <xf numFmtId="0" fontId="37" fillId="4" borderId="1" xfId="4" applyFont="1" applyFill="1" applyBorder="1" applyAlignment="1">
      <alignment horizontal="center" vertical="center"/>
    </xf>
    <xf numFmtId="43" fontId="37" fillId="4" borderId="18" xfId="2" applyFont="1" applyFill="1" applyBorder="1" applyAlignment="1">
      <alignment horizontal="center"/>
    </xf>
    <xf numFmtId="0" fontId="18" fillId="0" borderId="0" xfId="0" applyFont="1"/>
    <xf numFmtId="0" fontId="12" fillId="7" borderId="16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7" fillId="4" borderId="2" xfId="0" applyFont="1" applyFill="1" applyBorder="1" applyAlignment="1">
      <alignment horizontal="justify" vertical="center" wrapText="1"/>
    </xf>
    <xf numFmtId="0" fontId="17" fillId="4" borderId="18" xfId="0" applyFont="1" applyFill="1" applyBorder="1" applyAlignment="1">
      <alignment horizontal="justify" vertical="center" wrapText="1"/>
    </xf>
    <xf numFmtId="0" fontId="17" fillId="4" borderId="1" xfId="0" applyFont="1" applyFill="1" applyBorder="1" applyAlignment="1">
      <alignment horizontal="justify" vertical="top" wrapText="1"/>
    </xf>
    <xf numFmtId="43" fontId="17" fillId="4" borderId="18" xfId="2" applyFont="1" applyFill="1" applyBorder="1" applyAlignment="1">
      <alignment horizontal="right" vertical="top" wrapText="1"/>
    </xf>
    <xf numFmtId="0" fontId="17" fillId="4" borderId="2" xfId="0" applyFont="1" applyFill="1" applyBorder="1" applyAlignment="1">
      <alignment horizontal="justify" vertical="top" wrapText="1"/>
    </xf>
    <xf numFmtId="0" fontId="17" fillId="4" borderId="3" xfId="0" applyFont="1" applyFill="1" applyBorder="1" applyAlignment="1">
      <alignment horizontal="justify" vertical="top" wrapText="1"/>
    </xf>
    <xf numFmtId="0" fontId="17" fillId="4" borderId="5" xfId="0" applyFont="1" applyFill="1" applyBorder="1" applyAlignment="1">
      <alignment horizontal="justify" vertical="top" wrapText="1"/>
    </xf>
    <xf numFmtId="43" fontId="17" fillId="4" borderId="19" xfId="2" applyFont="1" applyFill="1" applyBorder="1" applyAlignment="1">
      <alignment horizontal="justify" vertical="top" wrapText="1"/>
    </xf>
    <xf numFmtId="0" fontId="18" fillId="4" borderId="3" xfId="0" applyFont="1" applyFill="1" applyBorder="1" applyAlignment="1">
      <alignment horizontal="justify" vertical="top" wrapText="1"/>
    </xf>
    <xf numFmtId="0" fontId="18" fillId="4" borderId="5" xfId="0" applyFont="1" applyFill="1" applyBorder="1" applyAlignment="1">
      <alignment horizontal="justify" vertical="top" wrapText="1"/>
    </xf>
    <xf numFmtId="43" fontId="18" fillId="4" borderId="19" xfId="2" applyFont="1" applyFill="1" applyBorder="1" applyAlignment="1">
      <alignment horizontal="right" vertical="top" wrapText="1"/>
    </xf>
    <xf numFmtId="0" fontId="17" fillId="4" borderId="11" xfId="0" applyFont="1" applyFill="1" applyBorder="1" applyAlignment="1">
      <alignment horizontal="justify" vertical="center" wrapText="1"/>
    </xf>
    <xf numFmtId="0" fontId="17" fillId="4" borderId="8" xfId="0" applyFont="1" applyFill="1" applyBorder="1" applyAlignment="1">
      <alignment horizontal="justify" vertical="center" wrapText="1"/>
    </xf>
    <xf numFmtId="43" fontId="17" fillId="4" borderId="17" xfId="2" applyFont="1" applyFill="1" applyBorder="1" applyAlignment="1">
      <alignment horizontal="justify" vertical="center" wrapText="1"/>
    </xf>
    <xf numFmtId="0" fontId="18" fillId="4" borderId="2" xfId="0" applyFont="1" applyFill="1" applyBorder="1" applyAlignment="1">
      <alignment horizontal="justify" vertical="center" wrapText="1"/>
    </xf>
    <xf numFmtId="43" fontId="17" fillId="4" borderId="18" xfId="2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justify" vertical="center" wrapText="1"/>
    </xf>
    <xf numFmtId="0" fontId="18" fillId="4" borderId="3" xfId="0" applyFont="1" applyFill="1" applyBorder="1" applyAlignment="1">
      <alignment horizontal="justify" vertical="center" wrapText="1"/>
    </xf>
    <xf numFmtId="0" fontId="18" fillId="4" borderId="5" xfId="0" applyFont="1" applyFill="1" applyBorder="1" applyAlignment="1">
      <alignment horizontal="justify" vertical="center" wrapText="1"/>
    </xf>
    <xf numFmtId="43" fontId="18" fillId="4" borderId="19" xfId="2" applyFont="1" applyFill="1" applyBorder="1" applyAlignment="1">
      <alignment horizontal="right" vertical="center" wrapText="1"/>
    </xf>
    <xf numFmtId="0" fontId="26" fillId="0" borderId="0" xfId="0" applyFont="1" applyAlignment="1">
      <alignment horizontal="center"/>
    </xf>
    <xf numFmtId="43" fontId="18" fillId="4" borderId="18" xfId="2" applyFont="1" applyFill="1" applyBorder="1" applyAlignment="1">
      <alignment horizontal="right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4" borderId="0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horizontal="justify" vertical="center" wrapText="1"/>
    </xf>
    <xf numFmtId="0" fontId="18" fillId="4" borderId="10" xfId="0" applyFont="1" applyFill="1" applyBorder="1" applyAlignment="1">
      <alignment horizontal="justify" vertical="center" wrapText="1"/>
    </xf>
    <xf numFmtId="0" fontId="3" fillId="0" borderId="0" xfId="0" applyFont="1" applyFill="1" applyBorder="1"/>
    <xf numFmtId="0" fontId="3" fillId="0" borderId="4" xfId="0" applyFont="1" applyFill="1" applyBorder="1"/>
    <xf numFmtId="0" fontId="3" fillId="0" borderId="0" xfId="0" applyFont="1" applyFill="1"/>
    <xf numFmtId="0" fontId="17" fillId="4" borderId="11" xfId="0" applyFont="1" applyFill="1" applyBorder="1" applyAlignment="1">
      <alignment horizontal="left" vertical="center" wrapText="1"/>
    </xf>
    <xf numFmtId="0" fontId="17" fillId="4" borderId="17" xfId="0" applyFont="1" applyFill="1" applyBorder="1" applyAlignment="1">
      <alignment horizontal="justify" vertical="center" wrapText="1"/>
    </xf>
    <xf numFmtId="43" fontId="18" fillId="4" borderId="18" xfId="0" applyNumberFormat="1" applyFont="1" applyFill="1" applyBorder="1" applyAlignment="1">
      <alignment horizontal="right" vertical="top" wrapText="1"/>
    </xf>
    <xf numFmtId="0" fontId="17" fillId="0" borderId="0" xfId="0" applyFont="1" applyAlignment="1">
      <alignment vertical="top"/>
    </xf>
    <xf numFmtId="0" fontId="17" fillId="4" borderId="1" xfId="0" applyFont="1" applyFill="1" applyBorder="1" applyAlignment="1">
      <alignment horizontal="left" vertical="top"/>
    </xf>
    <xf numFmtId="0" fontId="17" fillId="4" borderId="2" xfId="0" applyFont="1" applyFill="1" applyBorder="1" applyAlignment="1">
      <alignment horizontal="justify" vertical="top"/>
    </xf>
    <xf numFmtId="0" fontId="17" fillId="4" borderId="18" xfId="0" applyFont="1" applyFill="1" applyBorder="1" applyAlignment="1">
      <alignment horizontal="right" vertical="top" wrapText="1"/>
    </xf>
    <xf numFmtId="43" fontId="18" fillId="4" borderId="18" xfId="2" applyFont="1" applyFill="1" applyBorder="1" applyAlignment="1">
      <alignment horizontal="right" vertical="top"/>
    </xf>
    <xf numFmtId="0" fontId="18" fillId="4" borderId="0" xfId="0" applyFont="1" applyFill="1" applyAlignment="1">
      <alignment vertical="top"/>
    </xf>
    <xf numFmtId="0" fontId="18" fillId="0" borderId="0" xfId="0" applyFont="1" applyAlignment="1">
      <alignment vertical="top"/>
    </xf>
    <xf numFmtId="0" fontId="17" fillId="4" borderId="18" xfId="0" applyFont="1" applyFill="1" applyBorder="1" applyAlignment="1">
      <alignment horizontal="right" vertical="top"/>
    </xf>
    <xf numFmtId="43" fontId="17" fillId="4" borderId="18" xfId="2" applyFont="1" applyFill="1" applyBorder="1" applyAlignment="1">
      <alignment horizontal="right" vertical="top"/>
    </xf>
    <xf numFmtId="0" fontId="17" fillId="4" borderId="3" xfId="0" applyFont="1" applyFill="1" applyBorder="1" applyAlignment="1">
      <alignment horizontal="left" vertical="top"/>
    </xf>
    <xf numFmtId="0" fontId="17" fillId="4" borderId="5" xfId="0" applyFont="1" applyFill="1" applyBorder="1" applyAlignment="1">
      <alignment vertical="top"/>
    </xf>
    <xf numFmtId="43" fontId="17" fillId="4" borderId="19" xfId="2" applyFont="1" applyFill="1" applyBorder="1" applyAlignment="1">
      <alignment horizontal="right" vertical="top"/>
    </xf>
    <xf numFmtId="0" fontId="18" fillId="4" borderId="3" xfId="0" applyFont="1" applyFill="1" applyBorder="1" applyAlignment="1">
      <alignment horizontal="left" vertical="top"/>
    </xf>
    <xf numFmtId="0" fontId="18" fillId="4" borderId="5" xfId="0" applyFont="1" applyFill="1" applyBorder="1" applyAlignment="1">
      <alignment vertical="top"/>
    </xf>
    <xf numFmtId="43" fontId="18" fillId="4" borderId="19" xfId="2" applyFont="1" applyFill="1" applyBorder="1" applyAlignment="1">
      <alignment horizontal="right" vertical="top"/>
    </xf>
    <xf numFmtId="0" fontId="38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2" fillId="8" borderId="16" xfId="0" applyFont="1" applyFill="1" applyBorder="1" applyAlignment="1">
      <alignment horizontal="center"/>
    </xf>
    <xf numFmtId="0" fontId="17" fillId="4" borderId="16" xfId="0" applyFont="1" applyFill="1" applyBorder="1"/>
    <xf numFmtId="0" fontId="19" fillId="4" borderId="16" xfId="0" applyFont="1" applyFill="1" applyBorder="1"/>
    <xf numFmtId="0" fontId="17" fillId="4" borderId="16" xfId="0" applyFont="1" applyFill="1" applyBorder="1" applyAlignment="1">
      <alignment horizontal="center"/>
    </xf>
    <xf numFmtId="0" fontId="17" fillId="4" borderId="19" xfId="0" applyFont="1" applyFill="1" applyBorder="1" applyAlignment="1">
      <alignment horizontal="center"/>
    </xf>
    <xf numFmtId="0" fontId="17" fillId="4" borderId="16" xfId="0" applyFont="1" applyFill="1" applyBorder="1" applyAlignment="1">
      <alignment horizontal="right"/>
    </xf>
    <xf numFmtId="0" fontId="17" fillId="0" borderId="7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2" fillId="8" borderId="16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justify" vertical="center" wrapText="1"/>
    </xf>
    <xf numFmtId="0" fontId="18" fillId="4" borderId="23" xfId="0" applyFont="1" applyFill="1" applyBorder="1" applyAlignment="1">
      <alignment horizontal="justify" vertical="center" wrapText="1"/>
    </xf>
    <xf numFmtId="0" fontId="17" fillId="4" borderId="0" xfId="0" applyFont="1" applyFill="1" applyBorder="1" applyAlignment="1">
      <alignment horizontal="right" vertical="center" wrapText="1"/>
    </xf>
    <xf numFmtId="0" fontId="18" fillId="4" borderId="22" xfId="0" applyFont="1" applyFill="1" applyBorder="1" applyAlignment="1">
      <alignment horizontal="justify" vertical="center" wrapText="1"/>
    </xf>
    <xf numFmtId="0" fontId="17" fillId="4" borderId="32" xfId="0" applyFont="1" applyFill="1" applyBorder="1" applyAlignment="1">
      <alignment horizontal="justify" vertical="center" wrapText="1"/>
    </xf>
    <xf numFmtId="0" fontId="18" fillId="4" borderId="33" xfId="0" applyFont="1" applyFill="1" applyBorder="1" applyAlignment="1">
      <alignment horizontal="justify" vertical="center" wrapText="1"/>
    </xf>
    <xf numFmtId="0" fontId="17" fillId="4" borderId="25" xfId="0" applyFont="1" applyFill="1" applyBorder="1" applyAlignment="1">
      <alignment horizontal="justify" vertical="center" wrapText="1"/>
    </xf>
    <xf numFmtId="0" fontId="17" fillId="4" borderId="29" xfId="0" applyFont="1" applyFill="1" applyBorder="1" applyAlignment="1">
      <alignment horizontal="justify" vertical="center" wrapText="1"/>
    </xf>
    <xf numFmtId="0" fontId="17" fillId="4" borderId="20" xfId="0" applyFont="1" applyFill="1" applyBorder="1" applyAlignment="1">
      <alignment horizontal="justify" vertical="center" wrapText="1"/>
    </xf>
    <xf numFmtId="0" fontId="17" fillId="4" borderId="0" xfId="0" applyFont="1" applyFill="1" applyBorder="1" applyAlignment="1">
      <alignment horizontal="justify" vertical="center" wrapText="1"/>
    </xf>
    <xf numFmtId="0" fontId="18" fillId="4" borderId="32" xfId="0" applyFont="1" applyFill="1" applyBorder="1" applyAlignment="1">
      <alignment horizontal="justify" vertical="center" wrapText="1"/>
    </xf>
    <xf numFmtId="0" fontId="18" fillId="4" borderId="37" xfId="0" applyFont="1" applyFill="1" applyBorder="1" applyAlignment="1">
      <alignment horizontal="justify" vertical="center" wrapText="1"/>
    </xf>
    <xf numFmtId="0" fontId="18" fillId="4" borderId="0" xfId="0" applyFont="1" applyFill="1" applyBorder="1" applyAlignment="1">
      <alignment horizontal="justify" vertical="center" wrapText="1"/>
    </xf>
    <xf numFmtId="0" fontId="18" fillId="4" borderId="24" xfId="0" applyFont="1" applyFill="1" applyBorder="1" applyAlignment="1">
      <alignment horizontal="right" vertical="center" wrapText="1"/>
    </xf>
    <xf numFmtId="0" fontId="18" fillId="4" borderId="28" xfId="0" applyFont="1" applyFill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18" xfId="0" applyFont="1" applyFill="1" applyBorder="1" applyAlignment="1">
      <alignment horizontal="right" vertical="center" wrapText="1"/>
    </xf>
    <xf numFmtId="43" fontId="18" fillId="4" borderId="2" xfId="0" applyNumberFormat="1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right" vertical="center" wrapText="1"/>
    </xf>
    <xf numFmtId="0" fontId="18" fillId="4" borderId="18" xfId="0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7" fillId="4" borderId="5" xfId="0" applyFont="1" applyFill="1" applyBorder="1" applyAlignment="1">
      <alignment horizontal="justify" vertical="center" wrapText="1"/>
    </xf>
    <xf numFmtId="0" fontId="17" fillId="4" borderId="5" xfId="0" applyFont="1" applyFill="1" applyBorder="1" applyAlignment="1">
      <alignment horizontal="right" vertical="center" wrapText="1"/>
    </xf>
    <xf numFmtId="0" fontId="17" fillId="4" borderId="19" xfId="0" applyFont="1" applyFill="1" applyBorder="1" applyAlignment="1">
      <alignment horizontal="right" vertical="center" wrapText="1"/>
    </xf>
    <xf numFmtId="0" fontId="17" fillId="4" borderId="0" xfId="0" applyFont="1" applyFill="1" applyBorder="1" applyAlignment="1">
      <alignment vertical="center" wrapText="1"/>
    </xf>
    <xf numFmtId="0" fontId="18" fillId="0" borderId="19" xfId="0" applyFont="1" applyBorder="1"/>
    <xf numFmtId="0" fontId="18" fillId="3" borderId="41" xfId="0" applyFont="1" applyFill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4" borderId="37" xfId="0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vertical="top"/>
    </xf>
    <xf numFmtId="0" fontId="41" fillId="4" borderId="9" xfId="4" applyFont="1" applyFill="1" applyBorder="1" applyAlignment="1">
      <alignment horizontal="centerContinuous"/>
    </xf>
    <xf numFmtId="0" fontId="41" fillId="4" borderId="6" xfId="4" applyFont="1" applyFill="1" applyBorder="1" applyAlignment="1">
      <alignment horizontal="centerContinuous"/>
    </xf>
    <xf numFmtId="0" fontId="41" fillId="4" borderId="10" xfId="4" applyFont="1" applyFill="1" applyBorder="1" applyAlignment="1">
      <alignment horizontal="left" wrapText="1" indent="1"/>
    </xf>
    <xf numFmtId="43" fontId="42" fillId="4" borderId="16" xfId="2" applyFont="1" applyFill="1" applyBorder="1" applyAlignment="1">
      <alignment vertical="center" wrapText="1"/>
    </xf>
    <xf numFmtId="43" fontId="42" fillId="4" borderId="18" xfId="2" applyFont="1" applyFill="1" applyBorder="1" applyAlignment="1">
      <alignment vertical="center" wrapText="1"/>
    </xf>
    <xf numFmtId="0" fontId="8" fillId="0" borderId="0" xfId="0" applyFont="1"/>
    <xf numFmtId="43" fontId="1" fillId="4" borderId="7" xfId="2" applyFont="1" applyFill="1" applyBorder="1" applyAlignment="1">
      <alignment vertical="top" wrapText="1"/>
    </xf>
    <xf numFmtId="0" fontId="12" fillId="7" borderId="7" xfId="0" applyFont="1" applyFill="1" applyBorder="1" applyAlignment="1">
      <alignment horizontal="centerContinuous"/>
    </xf>
    <xf numFmtId="0" fontId="12" fillId="4" borderId="1" xfId="1" applyNumberFormat="1" applyFont="1" applyFill="1" applyBorder="1" applyAlignment="1">
      <alignment vertical="center"/>
    </xf>
    <xf numFmtId="0" fontId="0" fillId="0" borderId="18" xfId="0" applyBorder="1"/>
    <xf numFmtId="0" fontId="0" fillId="0" borderId="19" xfId="0" applyBorder="1"/>
    <xf numFmtId="49" fontId="12" fillId="4" borderId="18" xfId="0" applyNumberFormat="1" applyFont="1" applyFill="1" applyBorder="1" applyAlignment="1">
      <alignment horizontal="left" wrapText="1"/>
    </xf>
    <xf numFmtId="49" fontId="12" fillId="4" borderId="17" xfId="0" applyNumberFormat="1" applyFont="1" applyFill="1" applyBorder="1" applyAlignment="1">
      <alignment horizontal="left" wrapText="1"/>
    </xf>
    <xf numFmtId="0" fontId="33" fillId="4" borderId="2" xfId="0" applyFont="1" applyFill="1" applyBorder="1" applyAlignment="1">
      <alignment horizontal="left" vertical="center" wrapText="1"/>
    </xf>
    <xf numFmtId="0" fontId="32" fillId="4" borderId="1" xfId="0" applyFont="1" applyFill="1" applyBorder="1" applyAlignment="1">
      <alignment horizontal="left" vertical="center" wrapText="1"/>
    </xf>
    <xf numFmtId="0" fontId="17" fillId="4" borderId="2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justify" vertical="center" wrapText="1"/>
    </xf>
    <xf numFmtId="43" fontId="12" fillId="7" borderId="16" xfId="2" applyFont="1" applyFill="1" applyBorder="1" applyAlignment="1">
      <alignment horizontal="center" vertical="center"/>
    </xf>
    <xf numFmtId="49" fontId="12" fillId="4" borderId="18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43" fontId="17" fillId="4" borderId="18" xfId="2" applyFont="1" applyFill="1" applyBorder="1"/>
    <xf numFmtId="43" fontId="30" fillId="4" borderId="18" xfId="2" applyFont="1" applyFill="1" applyBorder="1"/>
    <xf numFmtId="43" fontId="17" fillId="0" borderId="18" xfId="2" applyFont="1" applyFill="1" applyBorder="1" applyAlignment="1">
      <alignment wrapText="1"/>
    </xf>
    <xf numFmtId="43" fontId="17" fillId="4" borderId="19" xfId="2" applyFont="1" applyFill="1" applyBorder="1"/>
    <xf numFmtId="43" fontId="12" fillId="7" borderId="16" xfId="0" applyNumberFormat="1" applyFont="1" applyFill="1" applyBorder="1" applyAlignment="1">
      <alignment horizontal="center" vertical="center"/>
    </xf>
    <xf numFmtId="49" fontId="12" fillId="7" borderId="6" xfId="0" applyNumberFormat="1" applyFont="1" applyFill="1" applyBorder="1" applyAlignment="1">
      <alignment vertical="center"/>
    </xf>
    <xf numFmtId="49" fontId="12" fillId="7" borderId="10" xfId="0" applyNumberFormat="1" applyFont="1" applyFill="1" applyBorder="1" applyAlignment="1">
      <alignment vertical="center"/>
    </xf>
    <xf numFmtId="43" fontId="12" fillId="7" borderId="9" xfId="2" applyFont="1" applyFill="1" applyBorder="1" applyAlignment="1">
      <alignment vertical="center"/>
    </xf>
    <xf numFmtId="43" fontId="30" fillId="4" borderId="19" xfId="2" applyFont="1" applyFill="1" applyBorder="1"/>
    <xf numFmtId="0" fontId="37" fillId="4" borderId="0" xfId="4" applyFont="1" applyFill="1" applyBorder="1" applyAlignment="1"/>
    <xf numFmtId="0" fontId="37" fillId="4" borderId="2" xfId="4" applyFont="1" applyFill="1" applyBorder="1" applyAlignment="1"/>
    <xf numFmtId="0" fontId="18" fillId="4" borderId="0" xfId="0" applyFont="1" applyFill="1" applyBorder="1" applyAlignment="1"/>
    <xf numFmtId="0" fontId="18" fillId="4" borderId="2" xfId="0" applyFont="1" applyFill="1" applyBorder="1" applyAlignment="1"/>
    <xf numFmtId="0" fontId="36" fillId="4" borderId="0" xfId="4" applyFont="1" applyFill="1" applyBorder="1" applyAlignment="1">
      <alignment vertical="center"/>
    </xf>
    <xf numFmtId="0" fontId="36" fillId="4" borderId="2" xfId="4" applyFont="1" applyFill="1" applyBorder="1" applyAlignment="1">
      <alignment vertical="center"/>
    </xf>
    <xf numFmtId="0" fontId="36" fillId="4" borderId="5" xfId="4" applyFont="1" applyFill="1" applyBorder="1" applyAlignment="1">
      <alignment horizontal="center" wrapText="1"/>
    </xf>
    <xf numFmtId="0" fontId="32" fillId="4" borderId="2" xfId="0" applyFont="1" applyFill="1" applyBorder="1" applyAlignment="1">
      <alignment vertical="center" wrapText="1"/>
    </xf>
    <xf numFmtId="43" fontId="18" fillId="4" borderId="2" xfId="2" applyFont="1" applyFill="1" applyBorder="1" applyAlignment="1">
      <alignment horizontal="right" vertical="center" wrapText="1"/>
    </xf>
    <xf numFmtId="43" fontId="49" fillId="4" borderId="17" xfId="2" applyFont="1" applyFill="1" applyBorder="1" applyAlignment="1">
      <alignment horizontal="right" vertical="center" wrapText="1"/>
    </xf>
    <xf numFmtId="43" fontId="49" fillId="4" borderId="2" xfId="2" applyFont="1" applyFill="1" applyBorder="1" applyAlignment="1">
      <alignment horizontal="right" vertical="center" wrapText="1"/>
    </xf>
    <xf numFmtId="43" fontId="49" fillId="4" borderId="18" xfId="2" applyFont="1" applyFill="1" applyBorder="1" applyAlignment="1">
      <alignment horizontal="right" vertical="center" wrapText="1"/>
    </xf>
    <xf numFmtId="172" fontId="50" fillId="0" borderId="18" xfId="7" applyNumberFormat="1" applyFont="1" applyBorder="1" applyProtection="1">
      <protection locked="0"/>
    </xf>
    <xf numFmtId="172" fontId="50" fillId="0" borderId="0" xfId="7" applyNumberFormat="1" applyFont="1" applyBorder="1" applyProtection="1">
      <protection locked="0"/>
    </xf>
    <xf numFmtId="43" fontId="50" fillId="4" borderId="18" xfId="2" applyFont="1" applyFill="1" applyBorder="1" applyAlignment="1">
      <alignment horizontal="right" vertical="top" wrapText="1"/>
    </xf>
    <xf numFmtId="43" fontId="50" fillId="4" borderId="18" xfId="2" applyFont="1" applyFill="1" applyBorder="1" applyAlignment="1">
      <alignment horizontal="right" vertical="center" wrapText="1"/>
    </xf>
    <xf numFmtId="0" fontId="17" fillId="0" borderId="0" xfId="7" applyFont="1" applyFill="1" applyBorder="1" applyProtection="1"/>
    <xf numFmtId="43" fontId="50" fillId="4" borderId="2" xfId="2" applyFont="1" applyFill="1" applyBorder="1" applyAlignment="1">
      <alignment horizontal="right" vertical="center" wrapText="1"/>
    </xf>
    <xf numFmtId="172" fontId="50" fillId="0" borderId="19" xfId="7" applyNumberFormat="1" applyFont="1" applyBorder="1" applyProtection="1">
      <protection locked="0"/>
    </xf>
    <xf numFmtId="43" fontId="50" fillId="4" borderId="19" xfId="2" applyFont="1" applyFill="1" applyBorder="1" applyAlignment="1">
      <alignment horizontal="right" vertical="center" wrapText="1"/>
    </xf>
    <xf numFmtId="43" fontId="49" fillId="4" borderId="0" xfId="2" applyFont="1" applyFill="1" applyBorder="1" applyAlignment="1">
      <alignment horizontal="right" vertical="center" wrapText="1"/>
    </xf>
    <xf numFmtId="43" fontId="50" fillId="4" borderId="0" xfId="2" applyFont="1" applyFill="1" applyBorder="1" applyAlignment="1">
      <alignment horizontal="right" vertical="center" wrapText="1"/>
    </xf>
    <xf numFmtId="43" fontId="17" fillId="4" borderId="24" xfId="2" applyFont="1" applyFill="1" applyBorder="1" applyAlignment="1">
      <alignment horizontal="right" vertical="center" wrapText="1"/>
    </xf>
    <xf numFmtId="43" fontId="18" fillId="4" borderId="18" xfId="2" applyFont="1" applyFill="1" applyBorder="1" applyAlignment="1">
      <alignment horizontal="right" vertical="top" wrapText="1"/>
    </xf>
    <xf numFmtId="43" fontId="17" fillId="4" borderId="29" xfId="2" applyFont="1" applyFill="1" applyBorder="1" applyAlignment="1">
      <alignment horizontal="right" vertical="center" wrapText="1"/>
    </xf>
    <xf numFmtId="43" fontId="17" fillId="4" borderId="0" xfId="2" applyFont="1" applyFill="1" applyBorder="1" applyAlignment="1">
      <alignment horizontal="right" vertical="center" wrapText="1"/>
    </xf>
    <xf numFmtId="43" fontId="17" fillId="4" borderId="37" xfId="2" applyFont="1" applyFill="1" applyBorder="1" applyAlignment="1">
      <alignment horizontal="right" vertical="center" wrapText="1"/>
    </xf>
    <xf numFmtId="43" fontId="17" fillId="4" borderId="34" xfId="2" applyFont="1" applyFill="1" applyBorder="1" applyAlignment="1">
      <alignment horizontal="right" vertical="center" wrapText="1"/>
    </xf>
    <xf numFmtId="43" fontId="17" fillId="4" borderId="28" xfId="2" applyFont="1" applyFill="1" applyBorder="1" applyAlignment="1">
      <alignment horizontal="right" vertical="center" wrapText="1"/>
    </xf>
    <xf numFmtId="43" fontId="17" fillId="4" borderId="30" xfId="2" applyFont="1" applyFill="1" applyBorder="1" applyAlignment="1">
      <alignment horizontal="right" vertical="center" wrapText="1"/>
    </xf>
    <xf numFmtId="43" fontId="17" fillId="4" borderId="31" xfId="2" applyFont="1" applyFill="1" applyBorder="1" applyAlignment="1">
      <alignment horizontal="right" vertical="center" wrapText="1"/>
    </xf>
    <xf numFmtId="43" fontId="17" fillId="4" borderId="38" xfId="2" applyFont="1" applyFill="1" applyBorder="1" applyAlignment="1">
      <alignment horizontal="right" vertical="center" wrapText="1"/>
    </xf>
    <xf numFmtId="43" fontId="17" fillId="4" borderId="35" xfId="2" applyFont="1" applyFill="1" applyBorder="1" applyAlignment="1">
      <alignment horizontal="right" vertical="center" wrapText="1"/>
    </xf>
    <xf numFmtId="43" fontId="17" fillId="4" borderId="0" xfId="2" applyFont="1" applyFill="1"/>
    <xf numFmtId="43" fontId="12" fillId="8" borderId="26" xfId="2" applyFont="1" applyFill="1" applyBorder="1" applyAlignment="1">
      <alignment horizontal="center" vertical="center" wrapText="1"/>
    </xf>
    <xf numFmtId="43" fontId="12" fillId="8" borderId="36" xfId="2" applyFont="1" applyFill="1" applyBorder="1" applyAlignment="1">
      <alignment horizontal="center" vertical="center" wrapText="1"/>
    </xf>
    <xf numFmtId="43" fontId="17" fillId="4" borderId="29" xfId="2" applyFont="1" applyFill="1" applyBorder="1" applyAlignment="1">
      <alignment horizontal="justify" vertical="center" wrapText="1"/>
    </xf>
    <xf numFmtId="43" fontId="17" fillId="4" borderId="30" xfId="2" applyFont="1" applyFill="1" applyBorder="1" applyAlignment="1">
      <alignment horizontal="justify" vertical="center" wrapText="1"/>
    </xf>
    <xf numFmtId="43" fontId="18" fillId="4" borderId="34" xfId="2" applyFont="1" applyFill="1" applyBorder="1" applyAlignment="1">
      <alignment horizontal="right" vertical="center" wrapText="1"/>
    </xf>
    <xf numFmtId="43" fontId="18" fillId="4" borderId="35" xfId="2" applyFont="1" applyFill="1" applyBorder="1" applyAlignment="1">
      <alignment horizontal="right" vertical="center" wrapText="1"/>
    </xf>
    <xf numFmtId="43" fontId="12" fillId="8" borderId="24" xfId="2" applyFont="1" applyFill="1" applyBorder="1" applyAlignment="1">
      <alignment horizontal="center" vertical="center" wrapText="1"/>
    </xf>
    <xf numFmtId="43" fontId="12" fillId="8" borderId="28" xfId="2" applyFont="1" applyFill="1" applyBorder="1" applyAlignment="1">
      <alignment horizontal="center" vertical="center" wrapText="1"/>
    </xf>
    <xf numFmtId="43" fontId="17" fillId="4" borderId="2" xfId="2" applyFont="1" applyFill="1" applyBorder="1" applyAlignment="1">
      <alignment horizontal="right" vertical="center" wrapText="1"/>
    </xf>
    <xf numFmtId="0" fontId="2" fillId="7" borderId="0" xfId="3" applyFont="1" applyFill="1" applyBorder="1" applyAlignment="1">
      <alignment horizontal="center"/>
    </xf>
    <xf numFmtId="0" fontId="50" fillId="4" borderId="0" xfId="0" applyFont="1" applyFill="1" applyProtection="1"/>
    <xf numFmtId="0" fontId="2" fillId="4" borderId="0" xfId="3" applyFont="1" applyFill="1" applyBorder="1" applyAlignment="1">
      <alignment horizontal="center"/>
    </xf>
    <xf numFmtId="43" fontId="2" fillId="4" borderId="0" xfId="2" applyFont="1" applyFill="1" applyBorder="1" applyAlignment="1">
      <alignment horizontal="center"/>
    </xf>
    <xf numFmtId="0" fontId="2" fillId="4" borderId="0" xfId="0" applyFont="1" applyFill="1" applyBorder="1" applyAlignment="1" applyProtection="1">
      <alignment horizontal="right"/>
      <protection locked="0"/>
    </xf>
    <xf numFmtId="0" fontId="2" fillId="4" borderId="4" xfId="0" applyNumberFormat="1" applyFont="1" applyFill="1" applyBorder="1" applyAlignment="1" applyProtection="1">
      <protection locked="0"/>
    </xf>
    <xf numFmtId="43" fontId="2" fillId="4" borderId="0" xfId="2" applyFont="1" applyFill="1" applyBorder="1" applyAlignment="1" applyProtection="1">
      <protection locked="0"/>
    </xf>
    <xf numFmtId="0" fontId="2" fillId="4" borderId="0" xfId="0" applyNumberFormat="1" applyFont="1" applyFill="1" applyBorder="1" applyAlignment="1" applyProtection="1">
      <protection locked="0"/>
    </xf>
    <xf numFmtId="0" fontId="5" fillId="4" borderId="0" xfId="0" applyNumberFormat="1" applyFont="1" applyFill="1" applyBorder="1" applyAlignment="1" applyProtection="1">
      <protection locked="0"/>
    </xf>
    <xf numFmtId="0" fontId="50" fillId="4" borderId="0" xfId="0" applyFont="1" applyFill="1" applyProtection="1">
      <protection locked="0"/>
    </xf>
    <xf numFmtId="0" fontId="49" fillId="4" borderId="0" xfId="0" applyFont="1" applyFill="1" applyBorder="1" applyAlignment="1" applyProtection="1">
      <alignment horizontal="centerContinuous"/>
      <protection locked="0"/>
    </xf>
    <xf numFmtId="0" fontId="2" fillId="4" borderId="0" xfId="3" applyFont="1" applyFill="1" applyBorder="1" applyAlignment="1" applyProtection="1">
      <alignment horizontal="centerContinuous"/>
      <protection locked="0"/>
    </xf>
    <xf numFmtId="43" fontId="2" fillId="4" borderId="0" xfId="2" applyFont="1" applyFill="1" applyBorder="1" applyAlignment="1" applyProtection="1">
      <alignment horizontal="centerContinuous"/>
      <protection locked="0"/>
    </xf>
    <xf numFmtId="0" fontId="49" fillId="4" borderId="0" xfId="0" applyFont="1" applyFill="1" applyBorder="1" applyAlignment="1" applyProtection="1">
      <alignment horizontal="center"/>
      <protection locked="0"/>
    </xf>
    <xf numFmtId="0" fontId="50" fillId="4" borderId="0" xfId="0" applyFont="1" applyFill="1" applyBorder="1" applyAlignment="1" applyProtection="1">
      <alignment horizontal="center"/>
      <protection locked="0"/>
    </xf>
    <xf numFmtId="0" fontId="5" fillId="4" borderId="0" xfId="3" applyFont="1" applyFill="1" applyBorder="1" applyAlignment="1" applyProtection="1">
      <alignment horizontal="center" vertical="center"/>
      <protection locked="0"/>
    </xf>
    <xf numFmtId="43" fontId="5" fillId="4" borderId="0" xfId="2" applyFont="1" applyFill="1" applyBorder="1" applyAlignment="1" applyProtection="1">
      <alignment horizontal="center" vertical="center"/>
      <protection locked="0"/>
    </xf>
    <xf numFmtId="0" fontId="50" fillId="4" borderId="0" xfId="0" applyFont="1" applyFill="1" applyBorder="1" applyProtection="1">
      <protection locked="0"/>
    </xf>
    <xf numFmtId="0" fontId="2" fillId="8" borderId="6" xfId="3" applyFont="1" applyFill="1" applyBorder="1" applyAlignment="1" applyProtection="1">
      <alignment horizontal="center" vertical="center"/>
    </xf>
    <xf numFmtId="0" fontId="2" fillId="8" borderId="10" xfId="3" applyFont="1" applyFill="1" applyBorder="1" applyAlignment="1" applyProtection="1">
      <alignment horizontal="center" vertical="center"/>
    </xf>
    <xf numFmtId="0" fontId="50" fillId="4" borderId="0" xfId="0" applyFont="1" applyFill="1" applyBorder="1" applyProtection="1"/>
    <xf numFmtId="4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50" fillId="4" borderId="2" xfId="0" applyFont="1" applyFill="1" applyBorder="1" applyAlignment="1" applyProtection="1">
      <alignment vertical="top"/>
      <protection locked="0"/>
    </xf>
    <xf numFmtId="0" fontId="5" fillId="4" borderId="0" xfId="0" applyFont="1" applyFill="1" applyBorder="1" applyAlignment="1" applyProtection="1">
      <alignment vertical="top"/>
      <protection locked="0"/>
    </xf>
    <xf numFmtId="0" fontId="5" fillId="4" borderId="18" xfId="0" applyFont="1" applyFill="1" applyBorder="1" applyAlignment="1" applyProtection="1">
      <alignment horizontal="left" vertical="top" wrapText="1"/>
      <protection locked="0"/>
    </xf>
    <xf numFmtId="0" fontId="5" fillId="4" borderId="0" xfId="0" applyFont="1" applyFill="1" applyBorder="1" applyAlignment="1" applyProtection="1">
      <alignment vertical="top" wrapText="1"/>
      <protection locked="0"/>
    </xf>
    <xf numFmtId="0" fontId="50" fillId="4" borderId="0" xfId="0" applyFont="1" applyFill="1" applyBorder="1" applyAlignment="1" applyProtection="1">
      <protection locked="0"/>
    </xf>
    <xf numFmtId="0" fontId="50" fillId="0" borderId="2" xfId="0" applyFont="1" applyFill="1" applyBorder="1" applyAlignment="1" applyProtection="1">
      <alignment vertical="top"/>
      <protection locked="0"/>
    </xf>
    <xf numFmtId="3" fontId="5" fillId="0" borderId="5" xfId="0" applyNumberFormat="1" applyFont="1" applyFill="1" applyBorder="1" applyAlignment="1" applyProtection="1">
      <alignment vertical="top"/>
      <protection locked="0"/>
    </xf>
    <xf numFmtId="0" fontId="5" fillId="4" borderId="0" xfId="0" applyFont="1" applyFill="1" applyAlignment="1" applyProtection="1">
      <alignment horizontal="right" vertical="top"/>
      <protection locked="0"/>
    </xf>
    <xf numFmtId="0" fontId="50" fillId="4" borderId="0" xfId="0" applyFont="1" applyFill="1"/>
    <xf numFmtId="43" fontId="50" fillId="4" borderId="0" xfId="2" applyFont="1" applyFill="1" applyProtection="1">
      <protection locked="0"/>
    </xf>
    <xf numFmtId="0" fontId="49" fillId="4" borderId="0" xfId="0" applyFont="1" applyFill="1" applyBorder="1" applyAlignment="1" applyProtection="1">
      <alignment horizontal="center" vertical="center"/>
    </xf>
    <xf numFmtId="0" fontId="2" fillId="8" borderId="9" xfId="3" applyFont="1" applyFill="1" applyBorder="1" applyAlignment="1" applyProtection="1">
      <alignment horizontal="center" vertical="center"/>
    </xf>
    <xf numFmtId="0" fontId="50" fillId="0" borderId="2" xfId="0" applyFont="1" applyFill="1" applyBorder="1" applyAlignment="1" applyProtection="1">
      <protection locked="0"/>
    </xf>
    <xf numFmtId="0" fontId="5" fillId="4" borderId="0" xfId="0" applyFont="1" applyFill="1" applyBorder="1" applyAlignment="1" applyProtection="1">
      <alignment horizontal="center" vertical="top"/>
      <protection locked="0"/>
    </xf>
    <xf numFmtId="0" fontId="2" fillId="7" borderId="18" xfId="0" applyFont="1" applyFill="1" applyBorder="1" applyAlignment="1" applyProtection="1">
      <alignment horizontal="right" vertical="top" wrapText="1"/>
      <protection locked="0"/>
    </xf>
    <xf numFmtId="3" fontId="2" fillId="7" borderId="0" xfId="2" applyNumberFormat="1" applyFont="1" applyFill="1" applyBorder="1" applyAlignment="1" applyProtection="1">
      <alignment horizontal="right" vertical="top"/>
      <protection locked="0"/>
    </xf>
    <xf numFmtId="0" fontId="2" fillId="4" borderId="4" xfId="0" applyFont="1" applyFill="1" applyBorder="1" applyAlignment="1" applyProtection="1">
      <alignment vertical="top"/>
      <protection locked="0"/>
    </xf>
    <xf numFmtId="0" fontId="2" fillId="4" borderId="19" xfId="0" applyFont="1" applyFill="1" applyBorder="1" applyAlignment="1" applyProtection="1">
      <alignment horizontal="left" vertical="top"/>
      <protection locked="0"/>
    </xf>
    <xf numFmtId="3" fontId="2" fillId="4" borderId="4" xfId="0" applyNumberFormat="1" applyFont="1" applyFill="1" applyBorder="1" applyAlignment="1" applyProtection="1">
      <alignment horizontal="right" vertical="top"/>
      <protection locked="0"/>
    </xf>
    <xf numFmtId="3" fontId="5" fillId="4" borderId="5" xfId="0" applyNumberFormat="1" applyFont="1" applyFill="1" applyBorder="1" applyAlignment="1" applyProtection="1">
      <alignment vertical="top"/>
      <protection locked="0"/>
    </xf>
    <xf numFmtId="0" fontId="47" fillId="18" borderId="16" xfId="6" applyFont="1" applyFill="1" applyBorder="1" applyAlignment="1">
      <alignment horizontal="center" vertical="center" wrapText="1"/>
    </xf>
    <xf numFmtId="4" fontId="47" fillId="18" borderId="16" xfId="6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47" fillId="18" borderId="16" xfId="68" applyFont="1" applyFill="1" applyBorder="1" applyAlignment="1" applyProtection="1">
      <alignment horizontal="center" vertical="center" wrapText="1"/>
    </xf>
    <xf numFmtId="4" fontId="47" fillId="18" borderId="16" xfId="68" applyNumberFormat="1" applyFont="1" applyFill="1" applyBorder="1" applyAlignment="1" applyProtection="1">
      <alignment horizontal="center" vertical="center" wrapText="1"/>
    </xf>
    <xf numFmtId="0" fontId="47" fillId="18" borderId="53" xfId="68" applyFont="1" applyFill="1" applyBorder="1" applyAlignment="1" applyProtection="1">
      <alignment horizontal="center" vertical="center" wrapText="1"/>
    </xf>
    <xf numFmtId="4" fontId="47" fillId="18" borderId="54" xfId="68" applyNumberFormat="1" applyFont="1" applyFill="1" applyBorder="1" applyAlignment="1" applyProtection="1">
      <alignment horizontal="center" vertical="center" wrapText="1"/>
    </xf>
    <xf numFmtId="0" fontId="1" fillId="0" borderId="20" xfId="68" applyFont="1" applyBorder="1" applyProtection="1">
      <protection locked="0"/>
    </xf>
    <xf numFmtId="0" fontId="1" fillId="0" borderId="0" xfId="68" applyFont="1" applyBorder="1" applyProtection="1">
      <protection locked="0"/>
    </xf>
    <xf numFmtId="4" fontId="1" fillId="0" borderId="0" xfId="68" applyNumberFormat="1" applyFont="1" applyBorder="1" applyProtection="1">
      <protection locked="0"/>
    </xf>
    <xf numFmtId="4" fontId="1" fillId="0" borderId="31" xfId="68" applyNumberFormat="1" applyFont="1" applyBorder="1" applyProtection="1">
      <protection locked="0"/>
    </xf>
    <xf numFmtId="0" fontId="1" fillId="0" borderId="32" xfId="68" applyFont="1" applyBorder="1" applyProtection="1">
      <protection locked="0"/>
    </xf>
    <xf numFmtId="0" fontId="1" fillId="0" borderId="37" xfId="68" applyFont="1" applyBorder="1" applyProtection="1">
      <protection locked="0"/>
    </xf>
    <xf numFmtId="4" fontId="1" fillId="0" borderId="37" xfId="68" applyNumberFormat="1" applyFont="1" applyBorder="1" applyProtection="1">
      <protection locked="0"/>
    </xf>
    <xf numFmtId="4" fontId="1" fillId="0" borderId="38" xfId="68" applyNumberFormat="1" applyFont="1" applyBorder="1" applyProtection="1">
      <protection locked="0"/>
    </xf>
    <xf numFmtId="49" fontId="17" fillId="4" borderId="38" xfId="0" applyNumberFormat="1" applyFont="1" applyFill="1" applyBorder="1" applyAlignment="1">
      <alignment horizontal="center" vertical="center" wrapText="1"/>
    </xf>
    <xf numFmtId="4" fontId="50" fillId="0" borderId="0" xfId="7" applyNumberFormat="1" applyFont="1" applyProtection="1">
      <protection locked="0"/>
    </xf>
    <xf numFmtId="4" fontId="50" fillId="0" borderId="18" xfId="7" applyNumberFormat="1" applyFont="1" applyBorder="1" applyProtection="1">
      <protection locked="0"/>
    </xf>
    <xf numFmtId="43" fontId="49" fillId="4" borderId="16" xfId="2" applyFont="1" applyFill="1" applyBorder="1" applyAlignment="1">
      <alignment vertical="center" wrapText="1"/>
    </xf>
    <xf numFmtId="43" fontId="50" fillId="0" borderId="0" xfId="2" applyFont="1" applyBorder="1" applyProtection="1">
      <protection locked="0"/>
    </xf>
    <xf numFmtId="43" fontId="50" fillId="4" borderId="18" xfId="2" applyFont="1" applyFill="1" applyBorder="1" applyAlignment="1">
      <alignment horizontal="right" vertical="top"/>
    </xf>
    <xf numFmtId="4" fontId="50" fillId="0" borderId="2" xfId="7" applyNumberFormat="1" applyFont="1" applyBorder="1" applyProtection="1">
      <protection locked="0"/>
    </xf>
    <xf numFmtId="4" fontId="50" fillId="0" borderId="0" xfId="7" applyNumberFormat="1" applyFont="1" applyBorder="1" applyProtection="1">
      <protection locked="0"/>
    </xf>
    <xf numFmtId="43" fontId="50" fillId="0" borderId="18" xfId="2" applyFont="1" applyBorder="1" applyProtection="1">
      <protection locked="0"/>
    </xf>
    <xf numFmtId="0" fontId="47" fillId="18" borderId="55" xfId="68" applyFont="1" applyFill="1" applyBorder="1" applyAlignment="1" applyProtection="1">
      <alignment horizontal="center" vertical="center" wrapText="1"/>
    </xf>
    <xf numFmtId="0" fontId="1" fillId="0" borderId="46" xfId="68" applyFont="1" applyBorder="1" applyAlignment="1" applyProtection="1">
      <alignment horizontal="center"/>
      <protection locked="0"/>
    </xf>
    <xf numFmtId="0" fontId="1" fillId="0" borderId="12" xfId="68" applyFont="1" applyBorder="1" applyAlignment="1" applyProtection="1">
      <alignment horizontal="center"/>
      <protection locked="0"/>
    </xf>
    <xf numFmtId="0" fontId="1" fillId="0" borderId="13" xfId="68" applyFont="1" applyBorder="1" applyAlignment="1" applyProtection="1">
      <alignment horizontal="center"/>
      <protection locked="0"/>
    </xf>
    <xf numFmtId="0" fontId="47" fillId="18" borderId="17" xfId="68" applyFont="1" applyFill="1" applyBorder="1" applyAlignment="1" applyProtection="1">
      <alignment horizontal="center" vertical="center" wrapText="1"/>
    </xf>
    <xf numFmtId="4" fontId="47" fillId="18" borderId="17" xfId="68" applyNumberFormat="1" applyFont="1" applyFill="1" applyBorder="1" applyAlignment="1" applyProtection="1">
      <alignment horizontal="center" vertical="center" wrapText="1"/>
    </xf>
    <xf numFmtId="4" fontId="1" fillId="0" borderId="30" xfId="68" applyNumberFormat="1" applyFont="1" applyBorder="1" applyProtection="1">
      <protection locked="0"/>
    </xf>
    <xf numFmtId="0" fontId="1" fillId="0" borderId="30" xfId="68" applyFont="1" applyBorder="1" applyProtection="1">
      <protection locked="0"/>
    </xf>
    <xf numFmtId="0" fontId="1" fillId="0" borderId="31" xfId="68" applyFont="1" applyBorder="1" applyProtection="1">
      <protection locked="0"/>
    </xf>
    <xf numFmtId="0" fontId="1" fillId="0" borderId="38" xfId="68" applyFont="1" applyBorder="1" applyProtection="1">
      <protection locked="0"/>
    </xf>
    <xf numFmtId="0" fontId="0" fillId="0" borderId="0" xfId="0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7" fillId="0" borderId="0" xfId="0" applyFont="1" applyFill="1"/>
    <xf numFmtId="0" fontId="51" fillId="4" borderId="4" xfId="0" applyFont="1" applyFill="1" applyBorder="1" applyAlignment="1"/>
    <xf numFmtId="0" fontId="17" fillId="0" borderId="0" xfId="0" applyFont="1" applyAlignment="1">
      <alignment horizontal="center"/>
    </xf>
    <xf numFmtId="43" fontId="17" fillId="4" borderId="0" xfId="0" applyNumberFormat="1" applyFont="1" applyFill="1"/>
    <xf numFmtId="43" fontId="30" fillId="4" borderId="8" xfId="2" applyFont="1" applyFill="1" applyBorder="1"/>
    <xf numFmtId="43" fontId="30" fillId="4" borderId="2" xfId="2" applyFont="1" applyFill="1" applyBorder="1"/>
    <xf numFmtId="43" fontId="30" fillId="4" borderId="5" xfId="2" applyFont="1" applyFill="1" applyBorder="1"/>
    <xf numFmtId="4" fontId="49" fillId="0" borderId="18" xfId="7" applyNumberFormat="1" applyFont="1" applyBorder="1" applyProtection="1">
      <protection locked="0"/>
    </xf>
    <xf numFmtId="4" fontId="49" fillId="0" borderId="0" xfId="7" applyNumberFormat="1" applyFont="1" applyProtection="1">
      <protection locked="0"/>
    </xf>
    <xf numFmtId="43" fontId="49" fillId="4" borderId="18" xfId="2" applyFont="1" applyFill="1" applyBorder="1" applyAlignment="1">
      <alignment horizontal="right" vertical="top" wrapText="1"/>
    </xf>
    <xf numFmtId="43" fontId="17" fillId="4" borderId="18" xfId="2" applyFont="1" applyFill="1" applyBorder="1" applyAlignment="1">
      <alignment horizontal="center" vertical="center" wrapText="1"/>
    </xf>
    <xf numFmtId="43" fontId="17" fillId="4" borderId="19" xfId="2" applyFont="1" applyFill="1" applyBorder="1" applyAlignment="1">
      <alignment horizontal="center" vertical="center" wrapText="1"/>
    </xf>
    <xf numFmtId="4" fontId="17" fillId="0" borderId="18" xfId="7" applyNumberFormat="1" applyFont="1" applyBorder="1" applyAlignment="1" applyProtection="1">
      <alignment horizontal="center" vertical="center"/>
      <protection locked="0"/>
    </xf>
    <xf numFmtId="4" fontId="17" fillId="0" borderId="0" xfId="7" applyNumberFormat="1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17" fillId="0" borderId="0" xfId="0" applyFont="1" applyAlignment="1">
      <alignment vertical="center"/>
    </xf>
    <xf numFmtId="0" fontId="50" fillId="0" borderId="0" xfId="0" applyFont="1"/>
    <xf numFmtId="0" fontId="5" fillId="4" borderId="0" xfId="0" applyFont="1" applyFill="1"/>
    <xf numFmtId="0" fontId="2" fillId="4" borderId="0" xfId="0" applyFont="1" applyFill="1" applyBorder="1" applyAlignment="1">
      <alignment horizontal="right"/>
    </xf>
    <xf numFmtId="0" fontId="50" fillId="4" borderId="4" xfId="0" applyFont="1" applyFill="1" applyBorder="1"/>
    <xf numFmtId="0" fontId="52" fillId="4" borderId="4" xfId="0" applyNumberFormat="1" applyFont="1" applyFill="1" applyBorder="1" applyAlignment="1" applyProtection="1">
      <protection locked="0"/>
    </xf>
    <xf numFmtId="0" fontId="2" fillId="4" borderId="4" xfId="0" applyFont="1" applyFill="1" applyBorder="1" applyAlignment="1"/>
    <xf numFmtId="4" fontId="2" fillId="4" borderId="4" xfId="0" applyNumberFormat="1" applyFont="1" applyFill="1" applyBorder="1" applyAlignment="1" applyProtection="1">
      <protection locked="0"/>
    </xf>
    <xf numFmtId="4" fontId="50" fillId="4" borderId="4" xfId="0" applyNumberFormat="1" applyFont="1" applyFill="1" applyBorder="1"/>
    <xf numFmtId="0" fontId="5" fillId="4" borderId="4" xfId="0" applyFont="1" applyFill="1" applyBorder="1"/>
    <xf numFmtId="0" fontId="2" fillId="7" borderId="17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wrapText="1"/>
    </xf>
    <xf numFmtId="0" fontId="2" fillId="7" borderId="19" xfId="0" applyFont="1" applyFill="1" applyBorder="1" applyAlignment="1">
      <alignment horizontal="center" vertical="center" wrapText="1"/>
    </xf>
    <xf numFmtId="49" fontId="2" fillId="7" borderId="16" xfId="0" applyNumberFormat="1" applyFont="1" applyFill="1" applyBorder="1" applyAlignment="1">
      <alignment horizontal="center" vertical="center" wrapText="1"/>
    </xf>
    <xf numFmtId="0" fontId="50" fillId="4" borderId="2" xfId="0" applyFont="1" applyFill="1" applyBorder="1" applyAlignment="1">
      <alignment horizontal="right" vertical="center" wrapText="1"/>
    </xf>
    <xf numFmtId="0" fontId="50" fillId="4" borderId="18" xfId="0" applyFont="1" applyFill="1" applyBorder="1" applyAlignment="1">
      <alignment horizontal="right" vertical="center" wrapText="1"/>
    </xf>
    <xf numFmtId="0" fontId="50" fillId="4" borderId="18" xfId="0" applyFont="1" applyFill="1" applyBorder="1"/>
    <xf numFmtId="9" fontId="50" fillId="0" borderId="18" xfId="20" applyFont="1" applyBorder="1"/>
    <xf numFmtId="4" fontId="50" fillId="0" borderId="0" xfId="0" applyNumberFormat="1" applyFont="1"/>
    <xf numFmtId="4" fontId="50" fillId="4" borderId="0" xfId="0" applyNumberFormat="1" applyFont="1" applyFill="1"/>
    <xf numFmtId="0" fontId="49" fillId="4" borderId="18" xfId="0" applyFont="1" applyFill="1" applyBorder="1" applyAlignment="1">
      <alignment horizontal="right" vertical="center" wrapText="1"/>
    </xf>
    <xf numFmtId="0" fontId="50" fillId="4" borderId="1" xfId="0" applyFont="1" applyFill="1" applyBorder="1" applyAlignment="1">
      <alignment horizontal="justify" vertical="center" wrapText="1"/>
    </xf>
    <xf numFmtId="0" fontId="49" fillId="4" borderId="9" xfId="0" applyFont="1" applyFill="1" applyBorder="1" applyAlignment="1">
      <alignment horizontal="justify" vertical="center" wrapText="1"/>
    </xf>
    <xf numFmtId="0" fontId="49" fillId="4" borderId="19" xfId="0" applyFont="1" applyFill="1" applyBorder="1" applyAlignment="1">
      <alignment horizontal="right" vertical="center" wrapText="1"/>
    </xf>
    <xf numFmtId="4" fontId="2" fillId="4" borderId="19" xfId="0" applyNumberFormat="1" applyFont="1" applyFill="1" applyBorder="1" applyAlignment="1">
      <alignment horizontal="right" vertical="center" wrapText="1"/>
    </xf>
    <xf numFmtId="44" fontId="50" fillId="4" borderId="0" xfId="247" applyFont="1" applyFill="1"/>
    <xf numFmtId="4" fontId="0" fillId="4" borderId="0" xfId="0" applyNumberFormat="1" applyFill="1"/>
    <xf numFmtId="173" fontId="0" fillId="4" borderId="0" xfId="0" applyNumberFormat="1" applyFill="1"/>
    <xf numFmtId="0" fontId="50" fillId="0" borderId="4" xfId="0" applyFont="1" applyBorder="1"/>
    <xf numFmtId="0" fontId="50" fillId="0" borderId="0" xfId="0" applyFont="1" applyAlignment="1">
      <alignment horizontal="center"/>
    </xf>
    <xf numFmtId="0" fontId="50" fillId="4" borderId="7" xfId="0" applyFont="1" applyFill="1" applyBorder="1" applyAlignment="1">
      <alignment horizontal="center" vertical="center" wrapText="1"/>
    </xf>
    <xf numFmtId="0" fontId="50" fillId="4" borderId="0" xfId="0" applyFont="1" applyFill="1" applyBorder="1" applyAlignment="1">
      <alignment horizontal="center" vertical="center" wrapText="1"/>
    </xf>
    <xf numFmtId="0" fontId="50" fillId="4" borderId="2" xfId="0" applyFont="1" applyFill="1" applyBorder="1" applyAlignment="1">
      <alignment horizontal="center" vertical="center" wrapText="1"/>
    </xf>
    <xf numFmtId="0" fontId="50" fillId="0" borderId="7" xfId="0" applyFont="1" applyBorder="1" applyAlignment="1">
      <alignment horizontal="center"/>
    </xf>
    <xf numFmtId="0" fontId="50" fillId="4" borderId="8" xfId="0" applyFont="1" applyFill="1" applyBorder="1" applyAlignment="1">
      <alignment horizontal="right" vertical="center" wrapText="1"/>
    </xf>
    <xf numFmtId="0" fontId="50" fillId="4" borderId="17" xfId="0" applyFont="1" applyFill="1" applyBorder="1" applyAlignment="1">
      <alignment horizontal="right" vertical="center" wrapText="1"/>
    </xf>
    <xf numFmtId="4" fontId="50" fillId="4" borderId="17" xfId="0" applyNumberFormat="1" applyFont="1" applyFill="1" applyBorder="1" applyAlignment="1">
      <alignment horizontal="right" vertical="center" wrapText="1"/>
    </xf>
    <xf numFmtId="0" fontId="50" fillId="4" borderId="17" xfId="0" applyFont="1" applyFill="1" applyBorder="1"/>
    <xf numFmtId="9" fontId="50" fillId="0" borderId="17" xfId="20" applyFont="1" applyBorder="1"/>
    <xf numFmtId="4" fontId="0" fillId="0" borderId="0" xfId="0" applyNumberFormat="1" applyBorder="1"/>
    <xf numFmtId="4" fontId="0" fillId="0" borderId="4" xfId="0" applyNumberFormat="1" applyBorder="1"/>
    <xf numFmtId="0" fontId="50" fillId="4" borderId="19" xfId="0" applyFont="1" applyFill="1" applyBorder="1"/>
    <xf numFmtId="9" fontId="50" fillId="0" borderId="19" xfId="20" applyFont="1" applyBorder="1"/>
    <xf numFmtId="4" fontId="50" fillId="4" borderId="8" xfId="0" applyNumberFormat="1" applyFont="1" applyFill="1" applyBorder="1" applyAlignment="1">
      <alignment horizontal="right" vertical="center" wrapText="1"/>
    </xf>
    <xf numFmtId="4" fontId="0" fillId="4" borderId="2" xfId="0" applyNumberFormat="1" applyFont="1" applyFill="1" applyBorder="1" applyProtection="1">
      <protection locked="0"/>
    </xf>
    <xf numFmtId="0" fontId="30" fillId="0" borderId="2" xfId="0" applyFont="1" applyBorder="1" applyAlignment="1">
      <alignment horizontal="right" vertical="center"/>
    </xf>
    <xf numFmtId="4" fontId="49" fillId="4" borderId="2" xfId="0" applyNumberFormat="1" applyFont="1" applyFill="1" applyBorder="1"/>
    <xf numFmtId="4" fontId="2" fillId="4" borderId="5" xfId="0" applyNumberFormat="1" applyFont="1" applyFill="1" applyBorder="1" applyAlignment="1">
      <alignment horizontal="right" vertical="center" wrapText="1"/>
    </xf>
    <xf numFmtId="4" fontId="50" fillId="4" borderId="2" xfId="0" applyNumberFormat="1" applyFont="1" applyFill="1" applyBorder="1"/>
    <xf numFmtId="4" fontId="50" fillId="4" borderId="2" xfId="0" applyNumberFormat="1" applyFont="1" applyFill="1" applyBorder="1" applyAlignment="1">
      <alignment horizontal="right" wrapText="1"/>
    </xf>
    <xf numFmtId="8" fontId="53" fillId="4" borderId="2" xfId="0" applyNumberFormat="1" applyFont="1" applyFill="1" applyBorder="1"/>
    <xf numFmtId="8" fontId="54" fillId="4" borderId="2" xfId="0" applyNumberFormat="1" applyFont="1" applyFill="1" applyBorder="1"/>
    <xf numFmtId="0" fontId="49" fillId="4" borderId="5" xfId="0" applyFont="1" applyFill="1" applyBorder="1" applyAlignment="1">
      <alignment horizontal="right" vertical="center" wrapText="1"/>
    </xf>
    <xf numFmtId="0" fontId="50" fillId="4" borderId="8" xfId="0" applyFont="1" applyFill="1" applyBorder="1" applyAlignment="1">
      <alignment horizontal="left" vertical="center" wrapText="1"/>
    </xf>
    <xf numFmtId="4" fontId="0" fillId="4" borderId="2" xfId="0" applyNumberFormat="1" applyFont="1" applyFill="1" applyBorder="1"/>
    <xf numFmtId="4" fontId="0" fillId="0" borderId="2" xfId="0" applyNumberFormat="1" applyFont="1" applyBorder="1"/>
    <xf numFmtId="0" fontId="17" fillId="0" borderId="0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5" fillId="4" borderId="0" xfId="0" applyFont="1" applyFill="1" applyAlignment="1">
      <alignment horizontal="center"/>
    </xf>
    <xf numFmtId="49" fontId="5" fillId="4" borderId="0" xfId="0" applyNumberFormat="1" applyFont="1" applyFill="1" applyAlignment="1">
      <alignment horizontal="center"/>
    </xf>
    <xf numFmtId="0" fontId="50" fillId="4" borderId="0" xfId="0" applyFont="1" applyFill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50" fillId="4" borderId="4" xfId="0" applyFont="1" applyFill="1" applyBorder="1" applyAlignment="1">
      <alignment horizontal="center"/>
    </xf>
    <xf numFmtId="0" fontId="2" fillId="7" borderId="17" xfId="21" applyFont="1" applyFill="1" applyBorder="1" applyAlignment="1">
      <alignment horizontal="center" vertical="center" wrapText="1"/>
    </xf>
    <xf numFmtId="0" fontId="2" fillId="7" borderId="16" xfId="21" applyFont="1" applyFill="1" applyBorder="1" applyAlignment="1">
      <alignment horizontal="center" vertical="center" wrapText="1"/>
    </xf>
    <xf numFmtId="0" fontId="50" fillId="4" borderId="11" xfId="0" applyFont="1" applyFill="1" applyBorder="1" applyAlignment="1">
      <alignment vertical="center" wrapText="1"/>
    </xf>
    <xf numFmtId="0" fontId="50" fillId="4" borderId="7" xfId="0" applyFont="1" applyFill="1" applyBorder="1" applyAlignment="1">
      <alignment vertical="center" wrapText="1"/>
    </xf>
    <xf numFmtId="0" fontId="50" fillId="4" borderId="17" xfId="0" applyFont="1" applyFill="1" applyBorder="1" applyAlignment="1">
      <alignment horizontal="center" vertical="center" wrapText="1"/>
    </xf>
    <xf numFmtId="49" fontId="50" fillId="4" borderId="1" xfId="0" applyNumberFormat="1" applyFont="1" applyFill="1" applyBorder="1" applyAlignment="1">
      <alignment horizontal="center" vertical="center" wrapText="1"/>
    </xf>
    <xf numFmtId="0" fontId="50" fillId="4" borderId="7" xfId="0" applyFont="1" applyFill="1" applyBorder="1" applyAlignment="1">
      <alignment horizontal="right" vertical="center" wrapText="1"/>
    </xf>
    <xf numFmtId="0" fontId="50" fillId="4" borderId="7" xfId="0" applyFont="1" applyFill="1" applyBorder="1" applyAlignment="1">
      <alignment horizontal="center"/>
    </xf>
    <xf numFmtId="0" fontId="50" fillId="0" borderId="8" xfId="0" applyFont="1" applyBorder="1" applyAlignment="1">
      <alignment horizontal="center"/>
    </xf>
    <xf numFmtId="43" fontId="50" fillId="0" borderId="7" xfId="2" applyFont="1" applyBorder="1"/>
    <xf numFmtId="9" fontId="50" fillId="0" borderId="7" xfId="0" applyNumberFormat="1" applyFont="1" applyBorder="1"/>
    <xf numFmtId="9" fontId="50" fillId="0" borderId="8" xfId="0" applyNumberFormat="1" applyFont="1" applyBorder="1"/>
    <xf numFmtId="0" fontId="50" fillId="4" borderId="1" xfId="0" applyFont="1" applyFill="1" applyBorder="1" applyAlignment="1">
      <alignment vertical="center" wrapText="1"/>
    </xf>
    <xf numFmtId="0" fontId="50" fillId="4" borderId="0" xfId="0" applyFont="1" applyFill="1" applyBorder="1" applyAlignment="1">
      <alignment vertical="center" wrapText="1"/>
    </xf>
    <xf numFmtId="0" fontId="50" fillId="4" borderId="18" xfId="0" applyFont="1" applyFill="1" applyBorder="1" applyAlignment="1">
      <alignment horizontal="center" vertical="center" wrapText="1"/>
    </xf>
    <xf numFmtId="43" fontId="50" fillId="4" borderId="0" xfId="0" applyNumberFormat="1" applyFont="1" applyFill="1" applyBorder="1" applyAlignment="1">
      <alignment horizontal="center" vertical="center" wrapText="1"/>
    </xf>
    <xf numFmtId="43" fontId="50" fillId="4" borderId="0" xfId="0" applyNumberFormat="1" applyFont="1" applyFill="1" applyBorder="1" applyAlignment="1">
      <alignment horizontal="right" vertical="center" wrapText="1"/>
    </xf>
    <xf numFmtId="43" fontId="50" fillId="4" borderId="2" xfId="0" applyNumberFormat="1" applyFont="1" applyFill="1" applyBorder="1" applyAlignment="1">
      <alignment horizontal="right" vertical="center" wrapText="1"/>
    </xf>
    <xf numFmtId="0" fontId="50" fillId="4" borderId="0" xfId="0" applyFont="1" applyFill="1" applyBorder="1" applyAlignment="1">
      <alignment horizontal="center"/>
    </xf>
    <xf numFmtId="0" fontId="50" fillId="0" borderId="0" xfId="0" applyFont="1" applyBorder="1" applyAlignment="1">
      <alignment horizontal="center"/>
    </xf>
    <xf numFmtId="0" fontId="50" fillId="0" borderId="2" xfId="0" applyFont="1" applyBorder="1" applyAlignment="1">
      <alignment horizontal="center"/>
    </xf>
    <xf numFmtId="43" fontId="50" fillId="0" borderId="0" xfId="2" applyFont="1" applyBorder="1"/>
    <xf numFmtId="9" fontId="50" fillId="0" borderId="0" xfId="0" applyNumberFormat="1" applyFont="1" applyBorder="1"/>
    <xf numFmtId="9" fontId="50" fillId="0" borderId="2" xfId="0" applyNumberFormat="1" applyFont="1" applyBorder="1"/>
    <xf numFmtId="49" fontId="50" fillId="4" borderId="1" xfId="2" applyNumberFormat="1" applyFont="1" applyFill="1" applyBorder="1" applyAlignment="1">
      <alignment horizontal="center" vertical="top" wrapText="1"/>
    </xf>
    <xf numFmtId="43" fontId="50" fillId="4" borderId="0" xfId="2" applyFont="1" applyFill="1" applyBorder="1" applyAlignment="1">
      <alignment horizontal="center" vertical="top" wrapText="1"/>
    </xf>
    <xf numFmtId="43" fontId="50" fillId="4" borderId="0" xfId="2" applyFont="1" applyFill="1" applyBorder="1" applyAlignment="1">
      <alignment horizontal="right" vertical="top" wrapText="1"/>
    </xf>
    <xf numFmtId="43" fontId="50" fillId="4" borderId="2" xfId="2" applyFont="1" applyFill="1" applyBorder="1" applyAlignment="1">
      <alignment horizontal="right" vertical="top" wrapText="1"/>
    </xf>
    <xf numFmtId="0" fontId="50" fillId="4" borderId="0" xfId="0" applyFont="1" applyFill="1" applyBorder="1" applyAlignment="1">
      <alignment horizontal="right" vertical="center" wrapText="1"/>
    </xf>
    <xf numFmtId="0" fontId="50" fillId="4" borderId="19" xfId="0" applyFont="1" applyFill="1" applyBorder="1" applyAlignment="1">
      <alignment horizontal="right" vertical="center" wrapText="1"/>
    </xf>
    <xf numFmtId="49" fontId="50" fillId="4" borderId="3" xfId="0" applyNumberFormat="1" applyFont="1" applyFill="1" applyBorder="1" applyAlignment="1">
      <alignment horizontal="center" vertical="center" wrapText="1"/>
    </xf>
    <xf numFmtId="0" fontId="50" fillId="4" borderId="4" xfId="0" applyFont="1" applyFill="1" applyBorder="1" applyAlignment="1">
      <alignment horizontal="center" vertical="center" wrapText="1"/>
    </xf>
    <xf numFmtId="0" fontId="50" fillId="4" borderId="4" xfId="0" applyFont="1" applyFill="1" applyBorder="1" applyAlignment="1">
      <alignment horizontal="right" vertical="center" wrapText="1"/>
    </xf>
    <xf numFmtId="0" fontId="50" fillId="4" borderId="5" xfId="0" applyFont="1" applyFill="1" applyBorder="1" applyAlignment="1">
      <alignment horizontal="right" vertical="center" wrapText="1"/>
    </xf>
    <xf numFmtId="0" fontId="50" fillId="0" borderId="4" xfId="0" applyFont="1" applyBorder="1" applyAlignment="1">
      <alignment horizontal="center"/>
    </xf>
    <xf numFmtId="0" fontId="50" fillId="0" borderId="5" xfId="0" applyFont="1" applyBorder="1" applyAlignment="1">
      <alignment horizontal="center"/>
    </xf>
    <xf numFmtId="0" fontId="49" fillId="4" borderId="0" xfId="0" applyFont="1" applyFill="1"/>
    <xf numFmtId="0" fontId="49" fillId="4" borderId="19" xfId="0" applyFont="1" applyFill="1" applyBorder="1" applyAlignment="1">
      <alignment horizontal="center" vertical="center" wrapText="1"/>
    </xf>
    <xf numFmtId="49" fontId="49" fillId="4" borderId="19" xfId="0" applyNumberFormat="1" applyFont="1" applyFill="1" applyBorder="1" applyAlignment="1">
      <alignment horizontal="center" vertical="center" wrapText="1"/>
    </xf>
    <xf numFmtId="0" fontId="49" fillId="4" borderId="19" xfId="0" applyFont="1" applyFill="1" applyBorder="1" applyAlignment="1">
      <alignment horizontal="center"/>
    </xf>
    <xf numFmtId="0" fontId="49" fillId="0" borderId="3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9" fillId="0" borderId="4" xfId="0" applyFont="1" applyBorder="1" applyAlignment="1">
      <alignment horizontal="center"/>
    </xf>
    <xf numFmtId="0" fontId="49" fillId="0" borderId="16" xfId="0" applyFont="1" applyBorder="1" applyAlignment="1">
      <alignment horizontal="center"/>
    </xf>
    <xf numFmtId="43" fontId="50" fillId="0" borderId="16" xfId="0" applyNumberFormat="1" applyFont="1" applyBorder="1"/>
    <xf numFmtId="9" fontId="50" fillId="0" borderId="16" xfId="0" applyNumberFormat="1" applyFont="1" applyBorder="1"/>
    <xf numFmtId="0" fontId="49" fillId="0" borderId="0" xfId="0" applyFont="1"/>
    <xf numFmtId="49" fontId="50" fillId="4" borderId="0" xfId="0" applyNumberFormat="1" applyFont="1" applyFill="1" applyAlignment="1">
      <alignment horizontal="center"/>
    </xf>
    <xf numFmtId="49" fontId="50" fillId="0" borderId="0" xfId="0" applyNumberFormat="1" applyFont="1" applyAlignment="1">
      <alignment horizontal="center"/>
    </xf>
    <xf numFmtId="0" fontId="50" fillId="4" borderId="19" xfId="0" applyFont="1" applyFill="1" applyBorder="1" applyAlignment="1">
      <alignment horizontal="center" vertical="center" wrapText="1"/>
    </xf>
    <xf numFmtId="0" fontId="50" fillId="4" borderId="5" xfId="0" applyFont="1" applyFill="1" applyBorder="1" applyAlignment="1">
      <alignment horizontal="center" vertical="center" wrapText="1"/>
    </xf>
    <xf numFmtId="0" fontId="37" fillId="4" borderId="2" xfId="4" applyFont="1" applyFill="1" applyBorder="1" applyAlignment="1">
      <alignment vertical="center"/>
    </xf>
    <xf numFmtId="0" fontId="17" fillId="4" borderId="20" xfId="0" applyFont="1" applyFill="1" applyBorder="1" applyAlignment="1">
      <alignment horizontal="left" vertical="center" wrapText="1"/>
    </xf>
    <xf numFmtId="4" fontId="8" fillId="0" borderId="56" xfId="0" applyNumberFormat="1" applyFont="1" applyFill="1" applyBorder="1" applyAlignment="1">
      <alignment wrapText="1"/>
    </xf>
    <xf numFmtId="4" fontId="8" fillId="0" borderId="57" xfId="0" applyNumberFormat="1" applyFont="1" applyFill="1" applyBorder="1" applyAlignment="1">
      <alignment wrapText="1"/>
    </xf>
    <xf numFmtId="4" fontId="8" fillId="0" borderId="58" xfId="0" applyNumberFormat="1" applyFont="1" applyFill="1" applyBorder="1" applyAlignment="1">
      <alignment wrapText="1"/>
    </xf>
    <xf numFmtId="4" fontId="8" fillId="0" borderId="59" xfId="0" applyNumberFormat="1" applyFont="1" applyFill="1" applyBorder="1" applyAlignment="1">
      <alignment wrapText="1"/>
    </xf>
    <xf numFmtId="0" fontId="8" fillId="4" borderId="7" xfId="0" applyFont="1" applyFill="1" applyBorder="1" applyAlignment="1">
      <alignment horizontal="center" vertical="center" wrapText="1"/>
    </xf>
    <xf numFmtId="43" fontId="8" fillId="4" borderId="0" xfId="0" applyNumberFormat="1" applyFont="1" applyFill="1" applyBorder="1" applyAlignment="1">
      <alignment horizontal="center" vertical="center" wrapText="1"/>
    </xf>
    <xf numFmtId="43" fontId="8" fillId="4" borderId="0" xfId="2" applyFont="1" applyFill="1" applyBorder="1" applyAlignment="1">
      <alignment horizontal="center" vertical="top" wrapText="1"/>
    </xf>
    <xf numFmtId="0" fontId="8" fillId="4" borderId="0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/>
    </xf>
    <xf numFmtId="0" fontId="8" fillId="4" borderId="11" xfId="0" applyFont="1" applyFill="1" applyBorder="1" applyAlignment="1">
      <alignment horizontal="left" vertical="center" wrapText="1"/>
    </xf>
    <xf numFmtId="43" fontId="8" fillId="4" borderId="1" xfId="0" applyNumberFormat="1" applyFont="1" applyFill="1" applyBorder="1" applyAlignment="1">
      <alignment horizontal="left" vertical="center" wrapText="1"/>
    </xf>
    <xf numFmtId="43" fontId="8" fillId="4" borderId="1" xfId="2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center" wrapText="1"/>
    </xf>
    <xf numFmtId="0" fontId="50" fillId="4" borderId="3" xfId="0" applyFont="1" applyFill="1" applyBorder="1" applyAlignment="1">
      <alignment horizontal="left" vertical="center" wrapText="1"/>
    </xf>
    <xf numFmtId="0" fontId="49" fillId="4" borderId="19" xfId="0" applyFont="1" applyFill="1" applyBorder="1" applyAlignment="1">
      <alignment horizontal="left" vertical="center" wrapText="1"/>
    </xf>
    <xf numFmtId="0" fontId="50" fillId="4" borderId="0" xfId="0" applyFont="1" applyFill="1" applyAlignment="1">
      <alignment horizontal="left"/>
    </xf>
    <xf numFmtId="0" fontId="50" fillId="0" borderId="0" xfId="0" applyFont="1" applyAlignment="1">
      <alignment horizontal="left"/>
    </xf>
    <xf numFmtId="0" fontId="5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17" fillId="4" borderId="31" xfId="0" applyNumberFormat="1" applyFont="1" applyFill="1" applyBorder="1" applyAlignment="1">
      <alignment horizontal="center" vertical="center" wrapText="1"/>
    </xf>
    <xf numFmtId="43" fontId="2" fillId="8" borderId="10" xfId="2" applyFont="1" applyFill="1" applyBorder="1" applyAlignment="1" applyProtection="1">
      <alignment horizontal="center" vertical="center"/>
    </xf>
    <xf numFmtId="3" fontId="2" fillId="0" borderId="2" xfId="2" applyNumberFormat="1" applyFont="1" applyFill="1" applyBorder="1" applyAlignment="1" applyProtection="1">
      <alignment horizontal="right" vertical="top"/>
      <protection locked="0"/>
    </xf>
    <xf numFmtId="3" fontId="2" fillId="0" borderId="5" xfId="0" applyNumberFormat="1" applyFont="1" applyFill="1" applyBorder="1" applyAlignment="1" applyProtection="1">
      <alignment horizontal="right" vertical="top"/>
      <protection locked="0"/>
    </xf>
    <xf numFmtId="0" fontId="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right" vertical="top" wrapText="1"/>
      <protection locked="0"/>
    </xf>
    <xf numFmtId="0" fontId="2" fillId="0" borderId="5" xfId="0" applyFont="1" applyFill="1" applyBorder="1" applyAlignment="1" applyProtection="1">
      <alignment horizontal="left" vertical="top"/>
      <protection locked="0"/>
    </xf>
    <xf numFmtId="0" fontId="2" fillId="8" borderId="16" xfId="3" applyFont="1" applyFill="1" applyBorder="1" applyAlignment="1" applyProtection="1">
      <alignment vertical="center"/>
    </xf>
    <xf numFmtId="0" fontId="0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8" xfId="0" applyNumberFormat="1" applyFont="1" applyFill="1" applyBorder="1" applyAlignment="1" applyProtection="1">
      <alignment horizontal="left" vertical="center" wrapText="1"/>
    </xf>
    <xf numFmtId="0" fontId="0" fillId="0" borderId="18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18" xfId="0" applyFont="1" applyFill="1" applyBorder="1" applyAlignment="1" applyProtection="1">
      <alignment vertical="top"/>
      <protection locked="0"/>
    </xf>
    <xf numFmtId="0" fontId="2" fillId="0" borderId="19" xfId="0" applyFont="1" applyFill="1" applyBorder="1" applyAlignment="1" applyProtection="1">
      <alignment vertical="top"/>
      <protection locked="0"/>
    </xf>
    <xf numFmtId="43" fontId="5" fillId="4" borderId="0" xfId="2" applyFont="1" applyFill="1" applyBorder="1" applyAlignment="1" applyProtection="1">
      <alignment horizontal="right" vertical="top"/>
      <protection locked="0"/>
    </xf>
    <xf numFmtId="0" fontId="55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1" fillId="0" borderId="0" xfId="68" applyFont="1" applyProtection="1">
      <protection locked="0"/>
    </xf>
    <xf numFmtId="4" fontId="1" fillId="0" borderId="0" xfId="68" applyNumberFormat="1" applyFont="1" applyProtection="1">
      <protection locked="0"/>
    </xf>
    <xf numFmtId="0" fontId="0" fillId="0" borderId="25" xfId="0" applyBorder="1"/>
    <xf numFmtId="0" fontId="0" fillId="0" borderId="20" xfId="0" applyBorder="1"/>
    <xf numFmtId="0" fontId="0" fillId="0" borderId="32" xfId="0" applyBorder="1"/>
    <xf numFmtId="0" fontId="50" fillId="0" borderId="0" xfId="0" applyFont="1" applyBorder="1"/>
    <xf numFmtId="4" fontId="0" fillId="0" borderId="0" xfId="0" applyNumberFormat="1"/>
    <xf numFmtId="0" fontId="55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55" fillId="0" borderId="6" xfId="0" applyNumberFormat="1" applyFont="1" applyFill="1" applyBorder="1" applyAlignment="1" applyProtection="1">
      <alignment horizontal="left" vertical="center" wrapText="1"/>
      <protection locked="0"/>
    </xf>
    <xf numFmtId="0" fontId="55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6" xfId="0" applyNumberFormat="1" applyFont="1" applyFill="1" applyBorder="1" applyAlignment="1" applyProtection="1">
      <alignment horizontal="right" vertical="center" wrapText="1"/>
      <protection locked="0"/>
    </xf>
    <xf numFmtId="4" fontId="55" fillId="4" borderId="10" xfId="0" applyNumberFormat="1" applyFont="1" applyFill="1" applyBorder="1" applyAlignment="1" applyProtection="1">
      <alignment horizontal="right" vertical="center" wrapText="1"/>
      <protection locked="0"/>
    </xf>
    <xf numFmtId="0" fontId="55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55" fillId="0" borderId="18" xfId="0" applyNumberFormat="1" applyFont="1" applyFill="1" applyBorder="1" applyAlignment="1" applyProtection="1">
      <alignment horizontal="right" vertical="center" wrapText="1"/>
      <protection locked="0"/>
    </xf>
    <xf numFmtId="0" fontId="55" fillId="0" borderId="6" xfId="0" applyFont="1" applyBorder="1" applyAlignment="1" applyProtection="1">
      <alignment vertical="center"/>
      <protection locked="0"/>
    </xf>
    <xf numFmtId="0" fontId="57" fillId="0" borderId="6" xfId="0" applyNumberFormat="1" applyFont="1" applyBorder="1" applyAlignment="1" applyProtection="1">
      <alignment vertical="center"/>
      <protection locked="0"/>
    </xf>
    <xf numFmtId="0" fontId="57" fillId="0" borderId="6" xfId="0" applyFont="1" applyBorder="1" applyAlignment="1" applyProtection="1">
      <alignment vertical="center"/>
      <protection locked="0"/>
    </xf>
    <xf numFmtId="4" fontId="55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57" fillId="0" borderId="6" xfId="0" applyNumberFormat="1" applyFont="1" applyBorder="1" applyAlignment="1" applyProtection="1">
      <alignment horizontal="left" vertical="center"/>
      <protection locked="0"/>
    </xf>
    <xf numFmtId="0" fontId="55" fillId="0" borderId="16" xfId="0" applyFont="1" applyBorder="1"/>
    <xf numFmtId="0" fontId="9" fillId="19" borderId="3" xfId="0" applyFont="1" applyFill="1" applyBorder="1" applyAlignment="1" applyProtection="1">
      <alignment horizontal="left"/>
      <protection locked="0"/>
    </xf>
    <xf numFmtId="0" fontId="0" fillId="19" borderId="4" xfId="0" applyNumberFormat="1" applyFont="1" applyFill="1" applyBorder="1" applyAlignment="1" applyProtection="1">
      <alignment horizontal="left" vertical="center" wrapText="1"/>
      <protection locked="0"/>
    </xf>
    <xf numFmtId="0" fontId="9" fillId="19" borderId="4" xfId="0" applyNumberFormat="1" applyFont="1" applyFill="1" applyBorder="1" applyAlignment="1" applyProtection="1">
      <alignment horizontal="right" vertical="center" wrapText="1"/>
      <protection locked="0"/>
    </xf>
    <xf numFmtId="4" fontId="9" fillId="19" borderId="5" xfId="0" applyNumberFormat="1" applyFont="1" applyFill="1" applyBorder="1" applyAlignment="1" applyProtection="1">
      <alignment horizontal="right" vertical="center" wrapText="1"/>
      <protection locked="0"/>
    </xf>
    <xf numFmtId="0" fontId="55" fillId="0" borderId="0" xfId="0" applyFont="1"/>
    <xf numFmtId="4" fontId="55" fillId="0" borderId="0" xfId="0" applyNumberFormat="1" applyFont="1"/>
    <xf numFmtId="0" fontId="47" fillId="18" borderId="16" xfId="68" applyFont="1" applyFill="1" applyBorder="1" applyAlignment="1" applyProtection="1">
      <alignment horizontal="center" wrapText="1"/>
    </xf>
    <xf numFmtId="4" fontId="47" fillId="18" borderId="16" xfId="68" applyNumberFormat="1" applyFont="1" applyFill="1" applyBorder="1" applyAlignment="1" applyProtection="1">
      <alignment horizontal="center" wrapText="1"/>
    </xf>
    <xf numFmtId="0" fontId="12" fillId="7" borderId="6" xfId="3" applyFont="1" applyFill="1" applyBorder="1" applyAlignment="1">
      <alignment horizontal="center" vertical="center"/>
    </xf>
    <xf numFmtId="0" fontId="12" fillId="7" borderId="0" xfId="3" applyFont="1" applyFill="1" applyBorder="1" applyAlignment="1">
      <alignment horizontal="center"/>
    </xf>
    <xf numFmtId="0" fontId="12" fillId="4" borderId="4" xfId="0" applyNumberFormat="1" applyFont="1" applyFill="1" applyBorder="1" applyAlignment="1" applyProtection="1">
      <alignment horizontal="center"/>
      <protection locked="0"/>
    </xf>
    <xf numFmtId="0" fontId="3" fillId="4" borderId="0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vertical="top" wrapText="1"/>
    </xf>
    <xf numFmtId="0" fontId="12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justify" vertical="top" wrapText="1"/>
    </xf>
    <xf numFmtId="0" fontId="21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 applyProtection="1">
      <alignment horizontal="center" vertical="top" wrapText="1"/>
      <protection locked="0"/>
    </xf>
    <xf numFmtId="0" fontId="21" fillId="4" borderId="0" xfId="0" applyFont="1" applyFill="1" applyBorder="1" applyAlignment="1">
      <alignment vertical="top" wrapText="1"/>
    </xf>
    <xf numFmtId="0" fontId="3" fillId="4" borderId="4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17" fillId="4" borderId="7" xfId="0" applyFont="1" applyFill="1" applyBorder="1" applyAlignment="1" applyProtection="1">
      <alignment horizontal="center"/>
      <protection locked="0"/>
    </xf>
    <xf numFmtId="0" fontId="17" fillId="0" borderId="7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" fillId="4" borderId="0" xfId="0" applyFont="1" applyFill="1" applyBorder="1" applyAlignment="1">
      <alignment horizontal="left" vertical="top"/>
    </xf>
    <xf numFmtId="0" fontId="19" fillId="4" borderId="0" xfId="0" applyFont="1" applyFill="1" applyBorder="1" applyAlignment="1">
      <alignment horizontal="center" vertical="center" wrapText="1"/>
    </xf>
    <xf numFmtId="0" fontId="19" fillId="7" borderId="11" xfId="3" applyFont="1" applyFill="1" applyBorder="1" applyAlignment="1">
      <alignment horizontal="center" vertical="center"/>
    </xf>
    <xf numFmtId="0" fontId="19" fillId="7" borderId="1" xfId="3" applyFont="1" applyFill="1" applyBorder="1" applyAlignment="1">
      <alignment horizontal="center" vertical="center"/>
    </xf>
    <xf numFmtId="0" fontId="12" fillId="7" borderId="7" xfId="3" applyFont="1" applyFill="1" applyBorder="1" applyAlignment="1">
      <alignment horizontal="center" vertical="center"/>
    </xf>
    <xf numFmtId="0" fontId="12" fillId="7" borderId="0" xfId="3" applyFont="1" applyFill="1" applyBorder="1" applyAlignment="1">
      <alignment horizontal="center" vertical="center"/>
    </xf>
    <xf numFmtId="0" fontId="12" fillId="7" borderId="7" xfId="3" applyFont="1" applyFill="1" applyBorder="1" applyAlignment="1">
      <alignment horizontal="right" vertical="top"/>
    </xf>
    <xf numFmtId="0" fontId="12" fillId="7" borderId="0" xfId="3" applyFont="1" applyFill="1" applyBorder="1" applyAlignment="1">
      <alignment horizontal="right" vertical="top"/>
    </xf>
    <xf numFmtId="0" fontId="3" fillId="4" borderId="4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2" xfId="3" applyFont="1" applyFill="1" applyBorder="1" applyAlignment="1">
      <alignment horizontal="center" vertical="center"/>
    </xf>
    <xf numFmtId="0" fontId="2" fillId="2" borderId="13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left" vertical="top"/>
    </xf>
    <xf numFmtId="0" fontId="12" fillId="4" borderId="0" xfId="1" applyNumberFormat="1" applyFont="1" applyFill="1" applyBorder="1" applyAlignment="1">
      <alignment horizontal="center" vertical="center"/>
    </xf>
    <xf numFmtId="0" fontId="12" fillId="7" borderId="7" xfId="3" applyFont="1" applyFill="1" applyBorder="1" applyAlignment="1">
      <alignment horizontal="center" vertical="center" wrapText="1"/>
    </xf>
    <xf numFmtId="0" fontId="12" fillId="7" borderId="4" xfId="3" applyFont="1" applyFill="1" applyBorder="1" applyAlignment="1">
      <alignment horizontal="center" vertical="center" wrapText="1"/>
    </xf>
    <xf numFmtId="0" fontId="12" fillId="4" borderId="1" xfId="1" applyNumberFormat="1" applyFont="1" applyFill="1" applyBorder="1" applyAlignment="1">
      <alignment horizontal="center" vertical="center"/>
    </xf>
    <xf numFmtId="0" fontId="12" fillId="4" borderId="2" xfId="1" applyNumberFormat="1" applyFont="1" applyFill="1" applyBorder="1" applyAlignment="1">
      <alignment horizontal="center" vertical="center"/>
    </xf>
    <xf numFmtId="0" fontId="12" fillId="4" borderId="1" xfId="1" applyNumberFormat="1" applyFont="1" applyFill="1" applyBorder="1" applyAlignment="1">
      <alignment horizontal="center" vertical="top"/>
    </xf>
    <xf numFmtId="0" fontId="12" fillId="4" borderId="0" xfId="1" applyNumberFormat="1" applyFont="1" applyFill="1" applyBorder="1" applyAlignment="1">
      <alignment horizontal="center" vertical="top"/>
    </xf>
    <xf numFmtId="0" fontId="12" fillId="4" borderId="2" xfId="1" applyNumberFormat="1" applyFont="1" applyFill="1" applyBorder="1" applyAlignment="1">
      <alignment horizontal="center" vertical="top"/>
    </xf>
    <xf numFmtId="0" fontId="18" fillId="4" borderId="0" xfId="0" applyFont="1" applyFill="1" applyBorder="1" applyAlignment="1">
      <alignment horizontal="left" vertical="top"/>
    </xf>
    <xf numFmtId="0" fontId="17" fillId="4" borderId="3" xfId="0" applyFont="1" applyFill="1" applyBorder="1" applyAlignment="1">
      <alignment horizontal="center" vertical="top"/>
    </xf>
    <xf numFmtId="0" fontId="17" fillId="4" borderId="4" xfId="0" applyFont="1" applyFill="1" applyBorder="1" applyAlignment="1">
      <alignment horizontal="center" vertical="top"/>
    </xf>
    <xf numFmtId="0" fontId="17" fillId="4" borderId="5" xfId="0" applyFont="1" applyFill="1" applyBorder="1" applyAlignment="1">
      <alignment horizontal="center" vertical="top"/>
    </xf>
    <xf numFmtId="0" fontId="1" fillId="4" borderId="0" xfId="0" applyFont="1" applyFill="1" applyBorder="1" applyAlignment="1">
      <alignment horizontal="left" vertical="top" wrapText="1"/>
    </xf>
    <xf numFmtId="0" fontId="3" fillId="4" borderId="4" xfId="0" applyFont="1" applyFill="1" applyBorder="1" applyAlignment="1" applyProtection="1">
      <alignment horizontal="center" vertical="top"/>
      <protection locked="0"/>
    </xf>
    <xf numFmtId="0" fontId="17" fillId="0" borderId="0" xfId="0" applyFont="1" applyBorder="1" applyAlignment="1">
      <alignment horizontal="center"/>
    </xf>
    <xf numFmtId="0" fontId="12" fillId="4" borderId="0" xfId="1" applyNumberFormat="1" applyFont="1" applyFill="1" applyBorder="1" applyAlignment="1" applyProtection="1">
      <alignment horizontal="center" vertical="top"/>
    </xf>
    <xf numFmtId="0" fontId="12" fillId="4" borderId="2" xfId="1" applyNumberFormat="1" applyFont="1" applyFill="1" applyBorder="1" applyAlignment="1" applyProtection="1">
      <alignment horizontal="center" vertical="top"/>
    </xf>
    <xf numFmtId="0" fontId="12" fillId="7" borderId="0" xfId="3" applyFont="1" applyFill="1" applyBorder="1" applyAlignment="1" applyProtection="1">
      <alignment horizontal="center"/>
    </xf>
    <xf numFmtId="0" fontId="12" fillId="7" borderId="0" xfId="0" applyFont="1" applyFill="1" applyBorder="1" applyAlignment="1" applyProtection="1">
      <alignment horizontal="right"/>
    </xf>
    <xf numFmtId="0" fontId="3" fillId="7" borderId="0" xfId="0" applyNumberFormat="1" applyFont="1" applyFill="1" applyBorder="1" applyAlignment="1" applyProtection="1">
      <alignment horizontal="left"/>
    </xf>
    <xf numFmtId="0" fontId="12" fillId="4" borderId="0" xfId="1" applyNumberFormat="1" applyFont="1" applyFill="1" applyBorder="1" applyAlignment="1" applyProtection="1">
      <alignment horizontal="center" vertical="center"/>
    </xf>
    <xf numFmtId="0" fontId="12" fillId="7" borderId="6" xfId="3" applyFont="1" applyFill="1" applyBorder="1" applyAlignment="1" applyProtection="1">
      <alignment horizontal="center" vertical="center"/>
    </xf>
    <xf numFmtId="0" fontId="12" fillId="4" borderId="2" xfId="1" applyNumberFormat="1" applyFont="1" applyFill="1" applyBorder="1" applyAlignment="1" applyProtection="1">
      <alignment horizontal="center" vertical="center"/>
    </xf>
    <xf numFmtId="0" fontId="21" fillId="4" borderId="0" xfId="0" applyFont="1" applyFill="1" applyBorder="1" applyAlignment="1" applyProtection="1">
      <alignment horizontal="left" vertical="top"/>
    </xf>
    <xf numFmtId="0" fontId="12" fillId="4" borderId="0" xfId="0" applyFont="1" applyFill="1" applyBorder="1" applyAlignment="1" applyProtection="1">
      <alignment horizontal="left" vertical="top"/>
    </xf>
    <xf numFmtId="0" fontId="12" fillId="4" borderId="0" xfId="0" applyFont="1" applyFill="1" applyBorder="1" applyAlignment="1" applyProtection="1">
      <alignment horizontal="center" vertical="top"/>
    </xf>
    <xf numFmtId="0" fontId="3" fillId="4" borderId="0" xfId="0" applyFont="1" applyFill="1" applyBorder="1" applyAlignment="1" applyProtection="1">
      <alignment horizontal="left" vertical="top"/>
    </xf>
    <xf numFmtId="0" fontId="21" fillId="4" borderId="4" xfId="0" applyFont="1" applyFill="1" applyBorder="1" applyAlignment="1" applyProtection="1">
      <alignment horizontal="left" vertical="top"/>
    </xf>
    <xf numFmtId="0" fontId="1" fillId="4" borderId="0" xfId="0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>
      <alignment horizontal="left"/>
      <protection locked="0"/>
    </xf>
    <xf numFmtId="0" fontId="18" fillId="4" borderId="0" xfId="0" applyFont="1" applyFill="1" applyBorder="1" applyAlignment="1">
      <alignment horizontal="left" vertical="top" wrapText="1"/>
    </xf>
    <xf numFmtId="0" fontId="12" fillId="4" borderId="14" xfId="0" applyFont="1" applyFill="1" applyBorder="1" applyAlignment="1">
      <alignment horizontal="left" vertical="top"/>
    </xf>
    <xf numFmtId="0" fontId="12" fillId="4" borderId="4" xfId="0" applyFont="1" applyFill="1" applyBorder="1" applyAlignment="1">
      <alignment horizontal="left" vertical="top"/>
    </xf>
    <xf numFmtId="0" fontId="12" fillId="4" borderId="0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 vertical="center"/>
    </xf>
    <xf numFmtId="0" fontId="12" fillId="4" borderId="0" xfId="3" applyFont="1" applyFill="1" applyBorder="1" applyAlignment="1">
      <alignment horizontal="left" vertical="top"/>
    </xf>
    <xf numFmtId="0" fontId="3" fillId="4" borderId="0" xfId="3" applyFont="1" applyFill="1" applyBorder="1" applyAlignment="1">
      <alignment horizontal="left" vertical="top" wrapText="1"/>
    </xf>
    <xf numFmtId="0" fontId="3" fillId="4" borderId="0" xfId="3" applyFont="1" applyFill="1" applyBorder="1" applyAlignment="1">
      <alignment horizontal="left" vertical="top"/>
    </xf>
    <xf numFmtId="0" fontId="12" fillId="4" borderId="0" xfId="3" applyFont="1" applyFill="1" applyBorder="1" applyAlignment="1">
      <alignment horizontal="left" vertical="top" wrapText="1"/>
    </xf>
    <xf numFmtId="0" fontId="17" fillId="4" borderId="4" xfId="0" applyFont="1" applyFill="1" applyBorder="1" applyAlignment="1" applyProtection="1">
      <alignment horizontal="center"/>
      <protection locked="0"/>
    </xf>
    <xf numFmtId="0" fontId="17" fillId="4" borderId="0" xfId="0" applyFont="1" applyFill="1" applyBorder="1" applyAlignment="1" applyProtection="1">
      <alignment horizontal="center"/>
      <protection locked="0"/>
    </xf>
    <xf numFmtId="0" fontId="18" fillId="7" borderId="6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/>
    </xf>
    <xf numFmtId="0" fontId="32" fillId="7" borderId="11" xfId="0" applyFont="1" applyFill="1" applyBorder="1" applyAlignment="1">
      <alignment horizontal="center" vertical="center" wrapText="1"/>
    </xf>
    <xf numFmtId="0" fontId="32" fillId="7" borderId="7" xfId="0" applyFont="1" applyFill="1" applyBorder="1" applyAlignment="1">
      <alignment horizontal="center" vertical="center" wrapText="1"/>
    </xf>
    <xf numFmtId="0" fontId="32" fillId="7" borderId="8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34" fillId="0" borderId="9" xfId="0" applyFont="1" applyBorder="1" applyAlignment="1">
      <alignment horizontal="left" vertical="center" wrapText="1"/>
    </xf>
    <xf numFmtId="0" fontId="34" fillId="0" borderId="10" xfId="0" applyFont="1" applyBorder="1" applyAlignment="1">
      <alignment horizontal="left" vertical="center" wrapText="1"/>
    </xf>
    <xf numFmtId="0" fontId="32" fillId="0" borderId="9" xfId="0" applyFont="1" applyBorder="1" applyAlignment="1">
      <alignment vertical="center" wrapText="1"/>
    </xf>
    <xf numFmtId="0" fontId="32" fillId="0" borderId="10" xfId="0" applyFont="1" applyBorder="1" applyAlignment="1">
      <alignment vertical="center" wrapText="1"/>
    </xf>
    <xf numFmtId="0" fontId="17" fillId="4" borderId="6" xfId="0" applyFont="1" applyFill="1" applyBorder="1"/>
    <xf numFmtId="0" fontId="32" fillId="7" borderId="9" xfId="0" applyFont="1" applyFill="1" applyBorder="1" applyAlignment="1">
      <alignment vertical="center"/>
    </xf>
    <xf numFmtId="0" fontId="32" fillId="7" borderId="10" xfId="0" applyFont="1" applyFill="1" applyBorder="1" applyAlignment="1">
      <alignment vertical="center"/>
    </xf>
    <xf numFmtId="0" fontId="32" fillId="7" borderId="1" xfId="0" applyFont="1" applyFill="1" applyBorder="1" applyAlignment="1">
      <alignment horizontal="center" vertical="center"/>
    </xf>
    <xf numFmtId="0" fontId="32" fillId="7" borderId="0" xfId="0" applyFont="1" applyFill="1" applyBorder="1" applyAlignment="1">
      <alignment horizontal="center" vertical="center"/>
    </xf>
    <xf numFmtId="0" fontId="32" fillId="7" borderId="2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32" fillId="7" borderId="4" xfId="0" applyFont="1" applyFill="1" applyBorder="1" applyAlignment="1">
      <alignment horizontal="center" vertical="center"/>
    </xf>
    <xf numFmtId="0" fontId="32" fillId="7" borderId="5" xfId="0" applyFont="1" applyFill="1" applyBorder="1" applyAlignment="1">
      <alignment horizontal="center" vertical="center"/>
    </xf>
    <xf numFmtId="0" fontId="34" fillId="0" borderId="9" xfId="0" applyFont="1" applyBorder="1" applyAlignment="1">
      <alignment vertical="center"/>
    </xf>
    <xf numFmtId="0" fontId="34" fillId="0" borderId="10" xfId="0" applyFont="1" applyBorder="1" applyAlignment="1">
      <alignment vertical="center"/>
    </xf>
    <xf numFmtId="0" fontId="32" fillId="0" borderId="9" xfId="0" applyFont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17" fillId="7" borderId="0" xfId="0" applyFont="1" applyFill="1" applyAlignment="1">
      <alignment horizontal="center"/>
    </xf>
    <xf numFmtId="0" fontId="17" fillId="7" borderId="9" xfId="0" applyFont="1" applyFill="1" applyBorder="1" applyAlignment="1">
      <alignment horizontal="center"/>
    </xf>
    <xf numFmtId="0" fontId="17" fillId="7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7" borderId="0" xfId="0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  <xf numFmtId="49" fontId="12" fillId="7" borderId="9" xfId="0" applyNumberFormat="1" applyFont="1" applyFill="1" applyBorder="1" applyAlignment="1">
      <alignment horizontal="center" vertical="center"/>
    </xf>
    <xf numFmtId="49" fontId="12" fillId="7" borderId="10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left" vertical="center"/>
    </xf>
    <xf numFmtId="0" fontId="34" fillId="0" borderId="10" xfId="0" applyFont="1" applyBorder="1" applyAlignment="1">
      <alignment horizontal="left" vertical="center"/>
    </xf>
    <xf numFmtId="0" fontId="13" fillId="0" borderId="0" xfId="0" applyFont="1" applyBorder="1" applyAlignment="1">
      <alignment horizontal="center"/>
    </xf>
    <xf numFmtId="0" fontId="17" fillId="4" borderId="7" xfId="0" applyFont="1" applyFill="1" applyBorder="1"/>
    <xf numFmtId="0" fontId="1" fillId="4" borderId="0" xfId="0" applyFont="1" applyFill="1" applyAlignment="1">
      <alignment horizontal="left" vertical="top" wrapText="1"/>
    </xf>
    <xf numFmtId="43" fontId="42" fillId="4" borderId="17" xfId="2" applyFont="1" applyFill="1" applyBorder="1" applyAlignment="1">
      <alignment horizontal="right" vertical="center" wrapText="1"/>
    </xf>
    <xf numFmtId="43" fontId="42" fillId="4" borderId="19" xfId="2" applyFont="1" applyFill="1" applyBorder="1" applyAlignment="1">
      <alignment horizontal="right" vertical="center" wrapText="1"/>
    </xf>
    <xf numFmtId="43" fontId="4" fillId="0" borderId="9" xfId="2" applyFont="1" applyBorder="1" applyAlignment="1">
      <alignment horizontal="center" vertical="top" wrapText="1"/>
    </xf>
    <xf numFmtId="43" fontId="4" fillId="0" borderId="10" xfId="2" applyFont="1" applyBorder="1" applyAlignment="1">
      <alignment horizontal="center" vertical="top" wrapText="1"/>
    </xf>
    <xf numFmtId="0" fontId="3" fillId="4" borderId="0" xfId="0" applyFont="1" applyFill="1" applyBorder="1" applyAlignment="1" applyProtection="1">
      <alignment horizontal="left" vertical="top" wrapText="1"/>
      <protection locked="0"/>
    </xf>
    <xf numFmtId="0" fontId="33" fillId="4" borderId="1" xfId="0" applyFont="1" applyFill="1" applyBorder="1" applyAlignment="1">
      <alignment horizontal="left" vertical="center" wrapText="1"/>
    </xf>
    <xf numFmtId="0" fontId="33" fillId="4" borderId="0" xfId="0" applyFont="1" applyFill="1" applyBorder="1" applyAlignment="1">
      <alignment horizontal="left" vertical="center" wrapText="1"/>
    </xf>
    <xf numFmtId="0" fontId="33" fillId="4" borderId="2" xfId="0" applyFont="1" applyFill="1" applyBorder="1" applyAlignment="1">
      <alignment horizontal="left" vertical="center" wrapText="1"/>
    </xf>
    <xf numFmtId="43" fontId="33" fillId="4" borderId="17" xfId="2" applyFont="1" applyFill="1" applyBorder="1" applyAlignment="1">
      <alignment horizontal="right" vertical="center" wrapText="1"/>
    </xf>
    <xf numFmtId="43" fontId="33" fillId="4" borderId="19" xfId="2" applyFont="1" applyFill="1" applyBorder="1" applyAlignment="1">
      <alignment horizontal="right" vertical="center" wrapText="1"/>
    </xf>
    <xf numFmtId="43" fontId="12" fillId="0" borderId="9" xfId="2" applyFont="1" applyBorder="1" applyAlignment="1">
      <alignment horizontal="center" vertical="top" wrapText="1"/>
    </xf>
    <xf numFmtId="43" fontId="12" fillId="0" borderId="10" xfId="2" applyFont="1" applyBorder="1" applyAlignment="1">
      <alignment horizontal="center" vertical="top" wrapText="1"/>
    </xf>
    <xf numFmtId="37" fontId="12" fillId="7" borderId="16" xfId="4" applyNumberFormat="1" applyFont="1" applyFill="1" applyBorder="1" applyAlignment="1">
      <alignment horizontal="center" vertical="center" wrapText="1"/>
    </xf>
    <xf numFmtId="37" fontId="12" fillId="7" borderId="16" xfId="4" applyNumberFormat="1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left" vertical="center" wrapText="1"/>
    </xf>
    <xf numFmtId="0" fontId="32" fillId="4" borderId="0" xfId="0" applyFont="1" applyFill="1" applyBorder="1" applyAlignment="1">
      <alignment horizontal="left" vertical="center" wrapText="1"/>
    </xf>
    <xf numFmtId="0" fontId="32" fillId="4" borderId="2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left" vertical="top" wrapText="1"/>
    </xf>
    <xf numFmtId="0" fontId="12" fillId="7" borderId="16" xfId="3" applyFont="1" applyFill="1" applyBorder="1" applyAlignment="1">
      <alignment horizontal="center"/>
    </xf>
    <xf numFmtId="0" fontId="17" fillId="4" borderId="16" xfId="0" applyFont="1" applyFill="1" applyBorder="1" applyAlignment="1">
      <alignment horizontal="center"/>
    </xf>
    <xf numFmtId="0" fontId="17" fillId="4" borderId="16" xfId="0" applyFont="1" applyFill="1" applyBorder="1" applyAlignment="1">
      <alignment horizontal="right"/>
    </xf>
    <xf numFmtId="0" fontId="17" fillId="4" borderId="9" xfId="0" applyFont="1" applyFill="1" applyBorder="1" applyAlignment="1">
      <alignment horizontal="right"/>
    </xf>
    <xf numFmtId="0" fontId="17" fillId="4" borderId="10" xfId="0" applyFont="1" applyFill="1" applyBorder="1" applyAlignment="1">
      <alignment horizontal="right"/>
    </xf>
    <xf numFmtId="0" fontId="12" fillId="7" borderId="1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7" fillId="4" borderId="9" xfId="0" applyFont="1" applyFill="1" applyBorder="1" applyAlignment="1">
      <alignment horizontal="center"/>
    </xf>
    <xf numFmtId="0" fontId="17" fillId="4" borderId="10" xfId="0" applyFont="1" applyFill="1" applyBorder="1" applyAlignment="1">
      <alignment horizontal="center"/>
    </xf>
    <xf numFmtId="0" fontId="12" fillId="7" borderId="11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8" borderId="9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6" xfId="0" applyFont="1" applyFill="1" applyBorder="1" applyAlignment="1">
      <alignment horizontal="center"/>
    </xf>
    <xf numFmtId="0" fontId="12" fillId="8" borderId="10" xfId="0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/>
    </xf>
    <xf numFmtId="0" fontId="12" fillId="8" borderId="27" xfId="0" applyFont="1" applyFill="1" applyBorder="1" applyAlignment="1">
      <alignment horizontal="center" vertical="center"/>
    </xf>
    <xf numFmtId="0" fontId="12" fillId="8" borderId="24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left" vertical="center" wrapText="1"/>
    </xf>
    <xf numFmtId="0" fontId="17" fillId="4" borderId="29" xfId="0" applyFont="1" applyFill="1" applyBorder="1" applyAlignment="1">
      <alignment horizontal="left" vertical="center" wrapText="1"/>
    </xf>
    <xf numFmtId="0" fontId="17" fillId="4" borderId="20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left" vertical="center" wrapText="1"/>
    </xf>
    <xf numFmtId="0" fontId="17" fillId="4" borderId="25" xfId="0" applyFont="1" applyFill="1" applyBorder="1" applyAlignment="1">
      <alignment horizontal="left" vertical="top" wrapText="1" indent="1"/>
    </xf>
    <xf numFmtId="0" fontId="17" fillId="4" borderId="29" xfId="0" applyFont="1" applyFill="1" applyBorder="1" applyAlignment="1">
      <alignment horizontal="left" vertical="top" wrapText="1" indent="1"/>
    </xf>
    <xf numFmtId="0" fontId="17" fillId="4" borderId="32" xfId="0" applyFont="1" applyFill="1" applyBorder="1" applyAlignment="1">
      <alignment horizontal="left" vertical="center" wrapText="1"/>
    </xf>
    <xf numFmtId="0" fontId="17" fillId="4" borderId="37" xfId="0" applyFont="1" applyFill="1" applyBorder="1" applyAlignment="1">
      <alignment horizontal="left" vertical="center" wrapText="1"/>
    </xf>
    <xf numFmtId="0" fontId="12" fillId="8" borderId="39" xfId="0" applyFont="1" applyFill="1" applyBorder="1" applyAlignment="1">
      <alignment horizontal="center" vertical="center"/>
    </xf>
    <xf numFmtId="0" fontId="12" fillId="8" borderId="26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>
      <alignment horizontal="left" vertical="center" wrapText="1"/>
    </xf>
    <xf numFmtId="0" fontId="18" fillId="4" borderId="32" xfId="0" applyFont="1" applyFill="1" applyBorder="1" applyAlignment="1">
      <alignment horizontal="left" vertical="center" wrapText="1"/>
    </xf>
    <xf numFmtId="0" fontId="18" fillId="4" borderId="37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wrapText="1"/>
    </xf>
    <xf numFmtId="0" fontId="8" fillId="4" borderId="0" xfId="0" applyFont="1" applyFill="1" applyAlignment="1">
      <alignment horizontal="left"/>
    </xf>
    <xf numFmtId="0" fontId="17" fillId="4" borderId="1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18" fillId="4" borderId="6" xfId="0" applyFont="1" applyFill="1" applyBorder="1" applyAlignment="1">
      <alignment horizontal="left" vertical="center" wrapText="1" indent="3"/>
    </xf>
    <xf numFmtId="0" fontId="18" fillId="4" borderId="10" xfId="0" applyFont="1" applyFill="1" applyBorder="1" applyAlignment="1">
      <alignment horizontal="left" vertical="center" wrapText="1" indent="3"/>
    </xf>
    <xf numFmtId="0" fontId="17" fillId="4" borderId="0" xfId="0" applyFont="1" applyFill="1" applyBorder="1" applyAlignment="1">
      <alignment horizontal="justify" vertical="center" wrapText="1"/>
    </xf>
    <xf numFmtId="0" fontId="17" fillId="4" borderId="2" xfId="0" applyFont="1" applyFill="1" applyBorder="1" applyAlignment="1">
      <alignment horizontal="justify" vertical="center" wrapText="1"/>
    </xf>
    <xf numFmtId="0" fontId="12" fillId="7" borderId="7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50" fillId="4" borderId="9" xfId="0" applyFont="1" applyFill="1" applyBorder="1" applyAlignment="1">
      <alignment horizontal="left" vertical="center" wrapText="1"/>
    </xf>
    <xf numFmtId="0" fontId="50" fillId="4" borderId="6" xfId="0" applyFont="1" applyFill="1" applyBorder="1" applyAlignment="1">
      <alignment horizontal="left" vertical="center" wrapText="1"/>
    </xf>
    <xf numFmtId="0" fontId="50" fillId="4" borderId="10" xfId="0" applyFont="1" applyFill="1" applyBorder="1" applyAlignment="1">
      <alignment horizontal="left" vertical="center" wrapText="1"/>
    </xf>
    <xf numFmtId="0" fontId="50" fillId="4" borderId="11" xfId="0" applyFont="1" applyFill="1" applyBorder="1" applyAlignment="1">
      <alignment horizontal="center" vertical="center" wrapText="1"/>
    </xf>
    <xf numFmtId="0" fontId="50" fillId="4" borderId="7" xfId="0" applyFont="1" applyFill="1" applyBorder="1" applyAlignment="1">
      <alignment horizontal="center" vertical="center" wrapText="1"/>
    </xf>
    <xf numFmtId="0" fontId="50" fillId="4" borderId="8" xfId="0" applyFont="1" applyFill="1" applyBorder="1" applyAlignment="1">
      <alignment horizontal="center" vertical="center" wrapText="1"/>
    </xf>
    <xf numFmtId="0" fontId="50" fillId="4" borderId="1" xfId="0" applyFont="1" applyFill="1" applyBorder="1" applyAlignment="1">
      <alignment horizontal="center" vertical="center" wrapText="1"/>
    </xf>
    <xf numFmtId="0" fontId="50" fillId="4" borderId="0" xfId="0" applyFont="1" applyFill="1" applyBorder="1" applyAlignment="1">
      <alignment horizontal="center" vertical="center" wrapText="1"/>
    </xf>
    <xf numFmtId="0" fontId="50" fillId="4" borderId="2" xfId="0" applyFont="1" applyFill="1" applyBorder="1" applyAlignment="1">
      <alignment horizontal="center" vertical="center" wrapText="1"/>
    </xf>
    <xf numFmtId="0" fontId="49" fillId="4" borderId="6" xfId="0" applyFont="1" applyFill="1" applyBorder="1" applyAlignment="1">
      <alignment horizontal="left" vertical="center" wrapText="1" indent="3"/>
    </xf>
    <xf numFmtId="0" fontId="49" fillId="4" borderId="10" xfId="0" applyFont="1" applyFill="1" applyBorder="1" applyAlignment="1">
      <alignment horizontal="left" vertical="center" wrapText="1" indent="3"/>
    </xf>
    <xf numFmtId="0" fontId="9" fillId="7" borderId="9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/>
    </xf>
    <xf numFmtId="0" fontId="2" fillId="7" borderId="17" xfId="21" applyFont="1" applyFill="1" applyBorder="1" applyAlignment="1">
      <alignment horizontal="center" vertical="center" wrapText="1"/>
    </xf>
    <xf numFmtId="0" fontId="2" fillId="7" borderId="19" xfId="21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2" fillId="7" borderId="9" xfId="21" applyFont="1" applyFill="1" applyBorder="1" applyAlignment="1">
      <alignment horizontal="center" vertical="center" wrapText="1"/>
    </xf>
    <xf numFmtId="0" fontId="2" fillId="7" borderId="10" xfId="21" applyFont="1" applyFill="1" applyBorder="1" applyAlignment="1">
      <alignment horizontal="center" vertical="center" wrapText="1"/>
    </xf>
    <xf numFmtId="0" fontId="49" fillId="7" borderId="9" xfId="0" applyFont="1" applyFill="1" applyBorder="1" applyAlignment="1">
      <alignment horizontal="left" vertical="center"/>
    </xf>
    <xf numFmtId="0" fontId="49" fillId="7" borderId="10" xfId="0" applyFont="1" applyFill="1" applyBorder="1" applyAlignment="1">
      <alignment horizontal="left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6" xfId="21" applyFont="1" applyFill="1" applyBorder="1" applyAlignment="1">
      <alignment horizontal="center" vertical="center" wrapText="1"/>
    </xf>
    <xf numFmtId="0" fontId="49" fillId="7" borderId="17" xfId="0" applyFont="1" applyFill="1" applyBorder="1" applyAlignment="1">
      <alignment horizontal="center" vertical="center" wrapText="1"/>
    </xf>
    <xf numFmtId="0" fontId="49" fillId="7" borderId="19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18" xfId="2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/>
      <protection locked="0"/>
    </xf>
    <xf numFmtId="49" fontId="2" fillId="7" borderId="17" xfId="0" applyNumberFormat="1" applyFont="1" applyFill="1" applyBorder="1" applyAlignment="1">
      <alignment horizontal="center" vertical="center"/>
    </xf>
    <xf numFmtId="49" fontId="2" fillId="7" borderId="19" xfId="0" applyNumberFormat="1" applyFont="1" applyFill="1" applyBorder="1" applyAlignment="1">
      <alignment horizontal="center" vertical="center"/>
    </xf>
    <xf numFmtId="0" fontId="2" fillId="7" borderId="17" xfId="21" applyFont="1" applyFill="1" applyBorder="1" applyAlignment="1">
      <alignment horizontal="left" vertical="center" wrapText="1"/>
    </xf>
    <xf numFmtId="0" fontId="2" fillId="7" borderId="18" xfId="21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left"/>
    </xf>
    <xf numFmtId="0" fontId="18" fillId="3" borderId="43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8" fillId="3" borderId="47" xfId="0" applyFont="1" applyFill="1" applyBorder="1" applyAlignment="1">
      <alignment horizontal="center" vertical="center" wrapText="1"/>
    </xf>
    <xf numFmtId="0" fontId="18" fillId="3" borderId="48" xfId="0" applyFont="1" applyFill="1" applyBorder="1" applyAlignment="1">
      <alignment horizontal="center" vertical="center" wrapText="1"/>
    </xf>
    <xf numFmtId="0" fontId="18" fillId="3" borderId="46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2" fillId="7" borderId="0" xfId="3" applyFont="1" applyFill="1" applyBorder="1" applyAlignment="1">
      <alignment horizontal="center"/>
    </xf>
    <xf numFmtId="0" fontId="5" fillId="4" borderId="0" xfId="0" applyFont="1" applyFill="1" applyBorder="1" applyAlignment="1" applyProtection="1">
      <alignment vertical="center" wrapText="1"/>
      <protection locked="0"/>
    </xf>
    <xf numFmtId="0" fontId="50" fillId="4" borderId="0" xfId="0" applyFont="1" applyFill="1" applyBorder="1" applyAlignment="1" applyProtection="1">
      <alignment wrapText="1"/>
      <protection locked="0"/>
    </xf>
    <xf numFmtId="0" fontId="47" fillId="18" borderId="9" xfId="6" applyFont="1" applyFill="1" applyBorder="1" applyAlignment="1" applyProtection="1">
      <alignment horizontal="center" vertical="center" wrapText="1"/>
      <protection locked="0"/>
    </xf>
    <xf numFmtId="0" fontId="47" fillId="18" borderId="6" xfId="6" applyFont="1" applyFill="1" applyBorder="1" applyAlignment="1" applyProtection="1">
      <alignment horizontal="center" vertical="center" wrapText="1"/>
      <protection locked="0"/>
    </xf>
    <xf numFmtId="0" fontId="47" fillId="18" borderId="10" xfId="6" applyFont="1" applyFill="1" applyBorder="1" applyAlignment="1" applyProtection="1">
      <alignment horizontal="center" vertical="center" wrapText="1"/>
      <protection locked="0"/>
    </xf>
    <xf numFmtId="0" fontId="47" fillId="18" borderId="9" xfId="68" applyFont="1" applyFill="1" applyBorder="1" applyAlignment="1" applyProtection="1">
      <alignment horizontal="center" vertical="center" wrapText="1"/>
      <protection locked="0"/>
    </xf>
    <xf numFmtId="0" fontId="47" fillId="18" borderId="6" xfId="68" applyFont="1" applyFill="1" applyBorder="1" applyAlignment="1" applyProtection="1">
      <alignment horizontal="center" vertical="center" wrapText="1"/>
      <protection locked="0"/>
    </xf>
    <xf numFmtId="0" fontId="47" fillId="18" borderId="47" xfId="68" applyFont="1" applyFill="1" applyBorder="1" applyAlignment="1" applyProtection="1">
      <alignment horizontal="center" vertical="center" wrapText="1"/>
      <protection locked="0"/>
    </xf>
    <xf numFmtId="0" fontId="47" fillId="18" borderId="51" xfId="68" applyFont="1" applyFill="1" applyBorder="1" applyAlignment="1" applyProtection="1">
      <alignment horizontal="center" vertical="center" wrapText="1"/>
      <protection locked="0"/>
    </xf>
    <xf numFmtId="0" fontId="47" fillId="18" borderId="52" xfId="68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center" vertical="center" wrapText="1"/>
    </xf>
    <xf numFmtId="0" fontId="3" fillId="4" borderId="0" xfId="0" applyFont="1" applyFill="1" applyBorder="1" applyAlignment="1" applyProtection="1">
      <alignment vertical="center" wrapText="1"/>
      <protection locked="0"/>
    </xf>
    <xf numFmtId="0" fontId="3" fillId="4" borderId="0" xfId="0" applyFont="1" applyFill="1" applyBorder="1" applyAlignment="1" applyProtection="1">
      <alignment horizontal="center" vertical="center" wrapText="1"/>
      <protection locked="0"/>
    </xf>
  </cellXfs>
  <cellStyles count="248">
    <cellStyle name="=C:\WINNT\SYSTEM32\COMMAND.COM" xfId="1"/>
    <cellStyle name="20% - Énfasis1 2" xfId="105"/>
    <cellStyle name="20% - Énfasis2 2" xfId="106"/>
    <cellStyle name="20% - Énfasis3 2" xfId="107"/>
    <cellStyle name="20% - Énfasis4 2" xfId="108"/>
    <cellStyle name="40% - Énfasis3 2" xfId="109"/>
    <cellStyle name="60% - Énfasis3 2" xfId="110"/>
    <cellStyle name="60% - Énfasis4 2" xfId="111"/>
    <cellStyle name="60% - Énfasis6 2" xfId="112"/>
    <cellStyle name="Euro" xfId="10"/>
    <cellStyle name="Fecha" xfId="22"/>
    <cellStyle name="Fijo" xfId="23"/>
    <cellStyle name="HEADING1" xfId="24"/>
    <cellStyle name="HEADING2" xfId="25"/>
    <cellStyle name="Millares" xfId="2" builtinId="3"/>
    <cellStyle name="Millares 10" xfId="126"/>
    <cellStyle name="Millares 12" xfId="26"/>
    <cellStyle name="Millares 13" xfId="27"/>
    <cellStyle name="Millares 14" xfId="28"/>
    <cellStyle name="Millares 15" xfId="29"/>
    <cellStyle name="Millares 2" xfId="5"/>
    <cellStyle name="Millares 2 10" xfId="31"/>
    <cellStyle name="Millares 2 11" xfId="32"/>
    <cellStyle name="Millares 2 12" xfId="33"/>
    <cellStyle name="Millares 2 13" xfId="34"/>
    <cellStyle name="Millares 2 14" xfId="35"/>
    <cellStyle name="Millares 2 15" xfId="36"/>
    <cellStyle name="Millares 2 16" xfId="116"/>
    <cellStyle name="Millares 2 17" xfId="121"/>
    <cellStyle name="Millares 2 18" xfId="30"/>
    <cellStyle name="Millares 2 2" xfId="11"/>
    <cellStyle name="Millares 2 2 2" xfId="127"/>
    <cellStyle name="Millares 2 2 3" xfId="37"/>
    <cellStyle name="Millares 2 3" xfId="12"/>
    <cellStyle name="Millares 2 3 2" xfId="38"/>
    <cellStyle name="Millares 2 4" xfId="39"/>
    <cellStyle name="Millares 2 5" xfId="40"/>
    <cellStyle name="Millares 2 6" xfId="41"/>
    <cellStyle name="Millares 2 7" xfId="42"/>
    <cellStyle name="Millares 2 8" xfId="43"/>
    <cellStyle name="Millares 2 9" xfId="44"/>
    <cellStyle name="Millares 3" xfId="13"/>
    <cellStyle name="Millares 3 2" xfId="45"/>
    <cellStyle name="Millares 3 3" xfId="46"/>
    <cellStyle name="Millares 3 4" xfId="47"/>
    <cellStyle name="Millares 3 5" xfId="48"/>
    <cellStyle name="Millares 3 6" xfId="113"/>
    <cellStyle name="Millares 4" xfId="49"/>
    <cellStyle name="Millares 4 2" xfId="104"/>
    <cellStyle name="Millares 4 3" xfId="128"/>
    <cellStyle name="Millares 5" xfId="129"/>
    <cellStyle name="Millares 6" xfId="50"/>
    <cellStyle name="Millares 7" xfId="51"/>
    <cellStyle name="Millares 8" xfId="52"/>
    <cellStyle name="Millares 8 2" xfId="130"/>
    <cellStyle name="Millares 9" xfId="131"/>
    <cellStyle name="Moneda" xfId="247" builtinId="4"/>
    <cellStyle name="Moneda 2" xfId="14"/>
    <cellStyle name="Normal" xfId="0" builtinId="0"/>
    <cellStyle name="Normal 10" xfId="132"/>
    <cellStyle name="Normal 10 2" xfId="53"/>
    <cellStyle name="Normal 10 3" xfId="54"/>
    <cellStyle name="Normal 10 4" xfId="55"/>
    <cellStyle name="Normal 10 5" xfId="56"/>
    <cellStyle name="Normal 11" xfId="133"/>
    <cellStyle name="Normal 12" xfId="57"/>
    <cellStyle name="Normal 12 2" xfId="134"/>
    <cellStyle name="Normal 13" xfId="135"/>
    <cellStyle name="Normal 14" xfId="58"/>
    <cellStyle name="Normal 2" xfId="3"/>
    <cellStyle name="Normal 2 10" xfId="59"/>
    <cellStyle name="Normal 2 10 2" xfId="136"/>
    <cellStyle name="Normal 2 10 3" xfId="137"/>
    <cellStyle name="Normal 2 11" xfId="60"/>
    <cellStyle name="Normal 2 11 2" xfId="138"/>
    <cellStyle name="Normal 2 11 3" xfId="139"/>
    <cellStyle name="Normal 2 12" xfId="61"/>
    <cellStyle name="Normal 2 12 2" xfId="140"/>
    <cellStyle name="Normal 2 12 3" xfId="141"/>
    <cellStyle name="Normal 2 13" xfId="62"/>
    <cellStyle name="Normal 2 13 2" xfId="142"/>
    <cellStyle name="Normal 2 13 3" xfId="143"/>
    <cellStyle name="Normal 2 14" xfId="63"/>
    <cellStyle name="Normal 2 14 2" xfId="144"/>
    <cellStyle name="Normal 2 14 3" xfId="145"/>
    <cellStyle name="Normal 2 15" xfId="64"/>
    <cellStyle name="Normal 2 15 2" xfId="146"/>
    <cellStyle name="Normal 2 15 3" xfId="147"/>
    <cellStyle name="Normal 2 16" xfId="65"/>
    <cellStyle name="Normal 2 16 2" xfId="148"/>
    <cellStyle name="Normal 2 16 3" xfId="149"/>
    <cellStyle name="Normal 2 17" xfId="66"/>
    <cellStyle name="Normal 2 17 2" xfId="150"/>
    <cellStyle name="Normal 2 17 3" xfId="151"/>
    <cellStyle name="Normal 2 18" xfId="67"/>
    <cellStyle name="Normal 2 18 2" xfId="152"/>
    <cellStyle name="Normal 2 19" xfId="114"/>
    <cellStyle name="Normal 2 2" xfId="6"/>
    <cellStyle name="Normal 2 2 10" xfId="154"/>
    <cellStyle name="Normal 2 2 11" xfId="155"/>
    <cellStyle name="Normal 2 2 12" xfId="156"/>
    <cellStyle name="Normal 2 2 13" xfId="157"/>
    <cellStyle name="Normal 2 2 14" xfId="158"/>
    <cellStyle name="Normal 2 2 15" xfId="159"/>
    <cellStyle name="Normal 2 2 16" xfId="160"/>
    <cellStyle name="Normal 2 2 17" xfId="161"/>
    <cellStyle name="Normal 2 2 18" xfId="162"/>
    <cellStyle name="Normal 2 2 19" xfId="163"/>
    <cellStyle name="Normal 2 2 2" xfId="164"/>
    <cellStyle name="Normal 2 2 2 2" xfId="165"/>
    <cellStyle name="Normal 2 2 2 3" xfId="166"/>
    <cellStyle name="Normal 2 2 2 4" xfId="167"/>
    <cellStyle name="Normal 2 2 2 5" xfId="168"/>
    <cellStyle name="Normal 2 2 2 6" xfId="169"/>
    <cellStyle name="Normal 2 2 2 7" xfId="170"/>
    <cellStyle name="Normal 2 2 20" xfId="171"/>
    <cellStyle name="Normal 2 2 21" xfId="172"/>
    <cellStyle name="Normal 2 2 22" xfId="173"/>
    <cellStyle name="Normal 2 2 23" xfId="153"/>
    <cellStyle name="Normal 2 2 3" xfId="174"/>
    <cellStyle name="Normal 2 2 4" xfId="175"/>
    <cellStyle name="Normal 2 2 5" xfId="176"/>
    <cellStyle name="Normal 2 2 6" xfId="177"/>
    <cellStyle name="Normal 2 2 7" xfId="178"/>
    <cellStyle name="Normal 2 2 8" xfId="179"/>
    <cellStyle name="Normal 2 2 9" xfId="180"/>
    <cellStyle name="Normal 2 20" xfId="181"/>
    <cellStyle name="Normal 2 21" xfId="182"/>
    <cellStyle name="Normal 2 22" xfId="183"/>
    <cellStyle name="Normal 2 23" xfId="184"/>
    <cellStyle name="Normal 2 24" xfId="185"/>
    <cellStyle name="Normal 2 25" xfId="186"/>
    <cellStyle name="Normal 2 26" xfId="187"/>
    <cellStyle name="Normal 2 27" xfId="188"/>
    <cellStyle name="Normal 2 28" xfId="189"/>
    <cellStyle name="Normal 2 29" xfId="190"/>
    <cellStyle name="Normal 2 3" xfId="68"/>
    <cellStyle name="Normal 2 3 2" xfId="192"/>
    <cellStyle name="Normal 2 3 3" xfId="193"/>
    <cellStyle name="Normal 2 3 4" xfId="194"/>
    <cellStyle name="Normal 2 3 5" xfId="195"/>
    <cellStyle name="Normal 2 3 6" xfId="196"/>
    <cellStyle name="Normal 2 3 7" xfId="197"/>
    <cellStyle name="Normal 2 3 8" xfId="191"/>
    <cellStyle name="Normal 2 30" xfId="198"/>
    <cellStyle name="Normal 2 4" xfId="69"/>
    <cellStyle name="Normal 2 4 2" xfId="199"/>
    <cellStyle name="Normal 2 4 3" xfId="200"/>
    <cellStyle name="Normal 2 5" xfId="70"/>
    <cellStyle name="Normal 2 5 2" xfId="201"/>
    <cellStyle name="Normal 2 5 3" xfId="202"/>
    <cellStyle name="Normal 2 6" xfId="71"/>
    <cellStyle name="Normal 2 6 2" xfId="203"/>
    <cellStyle name="Normal 2 6 3" xfId="204"/>
    <cellStyle name="Normal 2 7" xfId="72"/>
    <cellStyle name="Normal 2 7 2" xfId="205"/>
    <cellStyle name="Normal 2 7 3" xfId="206"/>
    <cellStyle name="Normal 2 8" xfId="73"/>
    <cellStyle name="Normal 2 8 2" xfId="207"/>
    <cellStyle name="Normal 2 8 3" xfId="208"/>
    <cellStyle name="Normal 2 82" xfId="209"/>
    <cellStyle name="Normal 2 83" xfId="210"/>
    <cellStyle name="Normal 2 86" xfId="211"/>
    <cellStyle name="Normal 2 9" xfId="74"/>
    <cellStyle name="Normal 2 9 2" xfId="212"/>
    <cellStyle name="Normal 2 9 3" xfId="213"/>
    <cellStyle name="Normal 3" xfId="7"/>
    <cellStyle name="Normal 3 10" xfId="246"/>
    <cellStyle name="Normal 3 2" xfId="76"/>
    <cellStyle name="Normal 3 3" xfId="77"/>
    <cellStyle name="Normal 3 4" xfId="78"/>
    <cellStyle name="Normal 3 5" xfId="79"/>
    <cellStyle name="Normal 3 6" xfId="80"/>
    <cellStyle name="Normal 3 7" xfId="81"/>
    <cellStyle name="Normal 3 8" xfId="82"/>
    <cellStyle name="Normal 3 9" xfId="75"/>
    <cellStyle name="Normal 4" xfId="15"/>
    <cellStyle name="Normal 4 2" xfId="8"/>
    <cellStyle name="Normal 4 2 2" xfId="117"/>
    <cellStyle name="Normal 4 3" xfId="122"/>
    <cellStyle name="Normal 4 4" xfId="125"/>
    <cellStyle name="Normal 4 5" xfId="83"/>
    <cellStyle name="Normal 5" xfId="16"/>
    <cellStyle name="Normal 5 10" xfId="214"/>
    <cellStyle name="Normal 5 11" xfId="215"/>
    <cellStyle name="Normal 5 12" xfId="216"/>
    <cellStyle name="Normal 5 13" xfId="217"/>
    <cellStyle name="Normal 5 14" xfId="218"/>
    <cellStyle name="Normal 5 15" xfId="219"/>
    <cellStyle name="Normal 5 16" xfId="220"/>
    <cellStyle name="Normal 5 17" xfId="221"/>
    <cellStyle name="Normal 5 2" xfId="17"/>
    <cellStyle name="Normal 5 2 2" xfId="222"/>
    <cellStyle name="Normal 5 3" xfId="84"/>
    <cellStyle name="Normal 5 3 2" xfId="223"/>
    <cellStyle name="Normal 5 4" xfId="85"/>
    <cellStyle name="Normal 5 4 2" xfId="224"/>
    <cellStyle name="Normal 5 5" xfId="86"/>
    <cellStyle name="Normal 5 5 2" xfId="225"/>
    <cellStyle name="Normal 5 6" xfId="118"/>
    <cellStyle name="Normal 5 7" xfId="123"/>
    <cellStyle name="Normal 5 7 2" xfId="226"/>
    <cellStyle name="Normal 5 8" xfId="227"/>
    <cellStyle name="Normal 5 9" xfId="228"/>
    <cellStyle name="Normal 56" xfId="119"/>
    <cellStyle name="Normal 6" xfId="18"/>
    <cellStyle name="Normal 6 2" xfId="19"/>
    <cellStyle name="Normal 6 3" xfId="87"/>
    <cellStyle name="Normal 7" xfId="88"/>
    <cellStyle name="Normal 7 10" xfId="230"/>
    <cellStyle name="Normal 7 11" xfId="231"/>
    <cellStyle name="Normal 7 12" xfId="232"/>
    <cellStyle name="Normal 7 13" xfId="233"/>
    <cellStyle name="Normal 7 14" xfId="234"/>
    <cellStyle name="Normal 7 15" xfId="235"/>
    <cellStyle name="Normal 7 16" xfId="236"/>
    <cellStyle name="Normal 7 17" xfId="237"/>
    <cellStyle name="Normal 7 18" xfId="229"/>
    <cellStyle name="Normal 7 2" xfId="238"/>
    <cellStyle name="Normal 7 3" xfId="239"/>
    <cellStyle name="Normal 7 4" xfId="240"/>
    <cellStyle name="Normal 7 5" xfId="241"/>
    <cellStyle name="Normal 7 6" xfId="242"/>
    <cellStyle name="Normal 7 7" xfId="243"/>
    <cellStyle name="Normal 7 8" xfId="244"/>
    <cellStyle name="Normal 7 9" xfId="245"/>
    <cellStyle name="Normal 8" xfId="89"/>
    <cellStyle name="Normal 9" xfId="4"/>
    <cellStyle name="Normal 9 2" xfId="124"/>
    <cellStyle name="Normal 9 3" xfId="115"/>
    <cellStyle name="Normal_141008Reportes Cuadros Institucionales-sectorialesADV" xfId="21"/>
    <cellStyle name="Notas 2" xfId="90"/>
    <cellStyle name="Porcentaje" xfId="20" builtinId="5"/>
    <cellStyle name="Porcentaje 2" xfId="120"/>
    <cellStyle name="Porcentual 2" xfId="9"/>
    <cellStyle name="Total 10" xfId="91"/>
    <cellStyle name="Total 11" xfId="92"/>
    <cellStyle name="Total 12" xfId="93"/>
    <cellStyle name="Total 13" xfId="94"/>
    <cellStyle name="Total 14" xfId="95"/>
    <cellStyle name="Total 2" xfId="96"/>
    <cellStyle name="Total 3" xfId="97"/>
    <cellStyle name="Total 4" xfId="98"/>
    <cellStyle name="Total 5" xfId="99"/>
    <cellStyle name="Total 6" xfId="100"/>
    <cellStyle name="Total 7" xfId="101"/>
    <cellStyle name="Total 8" xfId="102"/>
    <cellStyle name="Total 9" xfId="103"/>
  </cellStyles>
  <dxfs count="2">
    <dxf>
      <font>
        <color rgb="FFCC0000"/>
      </font>
    </dxf>
    <dxf>
      <font>
        <color rgb="FFCC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6871607" y="21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3457575" y="25050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2981325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2981325" y="22764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40</xdr:row>
      <xdr:rowOff>123825</xdr:rowOff>
    </xdr:from>
    <xdr:to>
      <xdr:col>1</xdr:col>
      <xdr:colOff>3095625</xdr:colOff>
      <xdr:row>41</xdr:row>
      <xdr:rowOff>0</xdr:rowOff>
    </xdr:to>
    <xdr:cxnSp macro="">
      <xdr:nvCxnSpPr>
        <xdr:cNvPr id="4" name="3 Conector recto"/>
        <xdr:cNvCxnSpPr/>
      </xdr:nvCxnSpPr>
      <xdr:spPr>
        <a:xfrm>
          <a:off x="247650" y="6515100"/>
          <a:ext cx="29241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3409950</xdr:colOff>
      <xdr:row>40</xdr:row>
      <xdr:rowOff>123825</xdr:rowOff>
    </xdr:from>
    <xdr:to>
      <xdr:col>5</xdr:col>
      <xdr:colOff>247650</xdr:colOff>
      <xdr:row>41</xdr:row>
      <xdr:rowOff>0</xdr:rowOff>
    </xdr:to>
    <xdr:cxnSp macro="">
      <xdr:nvCxnSpPr>
        <xdr:cNvPr id="11" name="10 Conector recto"/>
        <xdr:cNvCxnSpPr/>
      </xdr:nvCxnSpPr>
      <xdr:spPr>
        <a:xfrm>
          <a:off x="3486150" y="6515100"/>
          <a:ext cx="29241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3409950</xdr:colOff>
      <xdr:row>12</xdr:row>
      <xdr:rowOff>95250</xdr:rowOff>
    </xdr:from>
    <xdr:ext cx="1750287" cy="468013"/>
    <xdr:sp macro="" textlink="">
      <xdr:nvSpPr>
        <xdr:cNvPr id="3" name="2 Rectángulo"/>
        <xdr:cNvSpPr/>
      </xdr:nvSpPr>
      <xdr:spPr>
        <a:xfrm>
          <a:off x="3409950" y="20955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E33">
            <v>0</v>
          </cell>
          <cell r="H33">
            <v>0</v>
          </cell>
          <cell r="I33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66"/>
  <sheetViews>
    <sheetView showGridLines="0" showRuler="0" zoomScale="85" zoomScaleNormal="85" zoomScalePageLayoutView="70" workbookViewId="0">
      <selection activeCell="B18" sqref="B18:C18"/>
    </sheetView>
  </sheetViews>
  <sheetFormatPr baseColWidth="10" defaultRowHeight="12.75"/>
  <cols>
    <col min="1" max="1" width="4.28515625" style="26" customWidth="1"/>
    <col min="2" max="2" width="24.28515625" style="26" customWidth="1"/>
    <col min="3" max="3" width="23.7109375" style="26" customWidth="1"/>
    <col min="4" max="5" width="20.5703125" style="26" customWidth="1"/>
    <col min="6" max="6" width="7.7109375" style="26" customWidth="1"/>
    <col min="7" max="7" width="27.140625" style="53" customWidth="1"/>
    <col min="8" max="8" width="33.85546875" style="53" customWidth="1"/>
    <col min="9" max="10" width="20.5703125" style="26" customWidth="1"/>
    <col min="11" max="11" width="4.28515625" style="26" customWidth="1"/>
    <col min="12" max="16384" width="11.42578125" style="26"/>
  </cols>
  <sheetData>
    <row r="3" spans="1:12">
      <c r="A3" s="24"/>
      <c r="B3" s="25"/>
      <c r="C3" s="851" t="s">
        <v>441</v>
      </c>
      <c r="D3" s="851"/>
      <c r="E3" s="851"/>
      <c r="F3" s="851"/>
      <c r="G3" s="851"/>
      <c r="H3" s="851"/>
      <c r="I3" s="851"/>
      <c r="J3" s="25"/>
      <c r="K3" s="25"/>
    </row>
    <row r="4" spans="1:12">
      <c r="A4" s="24"/>
      <c r="B4" s="25"/>
      <c r="C4" s="851" t="s">
        <v>3211</v>
      </c>
      <c r="D4" s="851"/>
      <c r="E4" s="851"/>
      <c r="F4" s="851"/>
      <c r="G4" s="851"/>
      <c r="H4" s="851"/>
      <c r="I4" s="851"/>
      <c r="J4" s="25"/>
      <c r="K4" s="25"/>
    </row>
    <row r="5" spans="1:12">
      <c r="A5" s="24"/>
      <c r="B5" s="25"/>
      <c r="C5" s="851" t="s">
        <v>0</v>
      </c>
      <c r="D5" s="851"/>
      <c r="E5" s="851"/>
      <c r="F5" s="851"/>
      <c r="G5" s="851"/>
      <c r="H5" s="851"/>
      <c r="I5" s="851"/>
      <c r="J5" s="25"/>
      <c r="K5" s="25"/>
    </row>
    <row r="6" spans="1:12" ht="9" customHeight="1">
      <c r="A6" s="27"/>
      <c r="B6" s="27"/>
      <c r="C6" s="28"/>
      <c r="D6" s="28"/>
      <c r="E6" s="28"/>
      <c r="F6" s="28"/>
      <c r="G6" s="28"/>
      <c r="H6" s="28"/>
      <c r="I6" s="29"/>
      <c r="J6" s="29"/>
      <c r="K6" s="29"/>
    </row>
    <row r="7" spans="1:12" ht="34.5" customHeight="1">
      <c r="A7" s="30"/>
      <c r="E7" s="31" t="s">
        <v>3</v>
      </c>
      <c r="F7" s="852" t="s">
        <v>717</v>
      </c>
      <c r="G7" s="852"/>
      <c r="H7" s="852"/>
      <c r="I7" s="289"/>
      <c r="J7" s="289"/>
      <c r="K7" s="289"/>
      <c r="L7" s="32"/>
    </row>
    <row r="8" spans="1:12" s="33" customFormat="1" ht="3" customHeight="1">
      <c r="A8" s="30"/>
      <c r="B8" s="34"/>
      <c r="C8" s="34"/>
      <c r="D8" s="34"/>
      <c r="E8" s="34"/>
      <c r="F8" s="35"/>
      <c r="G8" s="36"/>
      <c r="H8" s="36"/>
    </row>
    <row r="9" spans="1:12" s="33" customFormat="1" ht="3" customHeight="1">
      <c r="A9" s="37"/>
      <c r="B9" s="37"/>
      <c r="C9" s="37"/>
      <c r="D9" s="38"/>
      <c r="E9" s="38"/>
      <c r="F9" s="39"/>
      <c r="G9" s="36"/>
      <c r="H9" s="36"/>
    </row>
    <row r="10" spans="1:12" s="44" customFormat="1" ht="20.100000000000001" customHeight="1">
      <c r="A10" s="40"/>
      <c r="B10" s="850" t="s">
        <v>74</v>
      </c>
      <c r="C10" s="850"/>
      <c r="D10" s="41">
        <v>2017</v>
      </c>
      <c r="E10" s="41">
        <v>2016</v>
      </c>
      <c r="F10" s="42"/>
      <c r="G10" s="850" t="s">
        <v>74</v>
      </c>
      <c r="H10" s="850"/>
      <c r="I10" s="41">
        <v>2017</v>
      </c>
      <c r="J10" s="41">
        <v>2016</v>
      </c>
      <c r="K10" s="43"/>
    </row>
    <row r="11" spans="1:12" s="33" customFormat="1" ht="3" customHeight="1">
      <c r="A11" s="45"/>
      <c r="B11" s="46"/>
      <c r="C11" s="46"/>
      <c r="D11" s="47"/>
      <c r="E11" s="47"/>
      <c r="F11" s="36"/>
      <c r="G11" s="36"/>
      <c r="H11" s="36"/>
      <c r="K11" s="48"/>
    </row>
    <row r="12" spans="1:12" s="53" customFormat="1">
      <c r="A12" s="49"/>
      <c r="B12" s="854" t="s">
        <v>78</v>
      </c>
      <c r="C12" s="854"/>
      <c r="D12" s="50"/>
      <c r="E12" s="50"/>
      <c r="F12" s="51"/>
      <c r="G12" s="854" t="s">
        <v>79</v>
      </c>
      <c r="H12" s="854"/>
      <c r="I12" s="50"/>
      <c r="J12" s="50"/>
      <c r="K12" s="52"/>
    </row>
    <row r="13" spans="1:12">
      <c r="A13" s="54"/>
      <c r="B13" s="855" t="s">
        <v>80</v>
      </c>
      <c r="C13" s="855"/>
      <c r="D13" s="55">
        <f>SUM(D14:D21)</f>
        <v>1380697.5</v>
      </c>
      <c r="E13" s="55">
        <f>SUM(E14:E21)</f>
        <v>612722.59</v>
      </c>
      <c r="F13" s="51"/>
      <c r="G13" s="854" t="s">
        <v>81</v>
      </c>
      <c r="H13" s="854"/>
      <c r="I13" s="55">
        <f>SUM(I14:I16)</f>
        <v>19608005.960000001</v>
      </c>
      <c r="J13" s="55">
        <f>SUM(J14:J16)</f>
        <v>28673163.650000002</v>
      </c>
      <c r="K13" s="56"/>
    </row>
    <row r="14" spans="1:12">
      <c r="A14" s="57"/>
      <c r="B14" s="853" t="s">
        <v>82</v>
      </c>
      <c r="C14" s="853"/>
      <c r="D14" s="58">
        <v>0</v>
      </c>
      <c r="E14" s="58">
        <v>0</v>
      </c>
      <c r="F14" s="51"/>
      <c r="G14" s="853" t="s">
        <v>83</v>
      </c>
      <c r="H14" s="853"/>
      <c r="I14" s="58">
        <v>16121775.34</v>
      </c>
      <c r="J14" s="58">
        <v>22945913.27</v>
      </c>
      <c r="K14" s="56"/>
    </row>
    <row r="15" spans="1:12">
      <c r="A15" s="57"/>
      <c r="B15" s="853" t="s">
        <v>84</v>
      </c>
      <c r="C15" s="853"/>
      <c r="D15" s="58">
        <v>0</v>
      </c>
      <c r="E15" s="58">
        <v>0</v>
      </c>
      <c r="F15" s="51"/>
      <c r="G15" s="853" t="s">
        <v>85</v>
      </c>
      <c r="H15" s="853"/>
      <c r="I15" s="58">
        <v>496805.38</v>
      </c>
      <c r="J15" s="58">
        <v>1397750.7799999998</v>
      </c>
      <c r="K15" s="56"/>
    </row>
    <row r="16" spans="1:12" ht="12" customHeight="1">
      <c r="A16" s="57"/>
      <c r="B16" s="853" t="s">
        <v>86</v>
      </c>
      <c r="C16" s="853"/>
      <c r="D16" s="58">
        <v>0</v>
      </c>
      <c r="E16" s="58">
        <v>0</v>
      </c>
      <c r="F16" s="51"/>
      <c r="G16" s="853" t="s">
        <v>87</v>
      </c>
      <c r="H16" s="853"/>
      <c r="I16" s="58">
        <v>2989425.24</v>
      </c>
      <c r="J16" s="58">
        <v>4329499.6000000006</v>
      </c>
      <c r="K16" s="56"/>
    </row>
    <row r="17" spans="1:11">
      <c r="A17" s="57"/>
      <c r="B17" s="853" t="s">
        <v>88</v>
      </c>
      <c r="C17" s="853"/>
      <c r="D17" s="58">
        <v>0</v>
      </c>
      <c r="E17" s="58">
        <v>0</v>
      </c>
      <c r="F17" s="51"/>
      <c r="G17" s="59"/>
      <c r="H17" s="60"/>
      <c r="I17" s="61"/>
      <c r="J17" s="61"/>
      <c r="K17" s="56"/>
    </row>
    <row r="18" spans="1:11">
      <c r="A18" s="57"/>
      <c r="B18" s="853" t="s">
        <v>89</v>
      </c>
      <c r="C18" s="853"/>
      <c r="D18" s="58">
        <v>300820</v>
      </c>
      <c r="E18" s="58">
        <v>435230.07</v>
      </c>
      <c r="F18" s="51"/>
      <c r="G18" s="854" t="s">
        <v>190</v>
      </c>
      <c r="H18" s="854"/>
      <c r="I18" s="55">
        <f>SUM(I19:I27)</f>
        <v>94816.66</v>
      </c>
      <c r="J18" s="55">
        <f>SUM(J19:J27)</f>
        <v>197133.49</v>
      </c>
      <c r="K18" s="56"/>
    </row>
    <row r="19" spans="1:11">
      <c r="A19" s="57"/>
      <c r="B19" s="853" t="s">
        <v>90</v>
      </c>
      <c r="C19" s="853"/>
      <c r="D19" s="58">
        <v>1072076</v>
      </c>
      <c r="E19" s="58">
        <v>176492.52</v>
      </c>
      <c r="F19" s="51"/>
      <c r="G19" s="853" t="s">
        <v>91</v>
      </c>
      <c r="H19" s="853"/>
      <c r="I19" s="58">
        <v>0</v>
      </c>
      <c r="J19" s="58">
        <v>0</v>
      </c>
      <c r="K19" s="56"/>
    </row>
    <row r="20" spans="1:11">
      <c r="A20" s="57"/>
      <c r="B20" s="853" t="s">
        <v>92</v>
      </c>
      <c r="C20" s="853"/>
      <c r="D20" s="58">
        <v>7801.5</v>
      </c>
      <c r="E20" s="58">
        <v>1000</v>
      </c>
      <c r="F20" s="51"/>
      <c r="G20" s="853" t="s">
        <v>93</v>
      </c>
      <c r="H20" s="853"/>
      <c r="I20" s="58">
        <v>0</v>
      </c>
      <c r="J20" s="58">
        <v>0</v>
      </c>
      <c r="K20" s="56"/>
    </row>
    <row r="21" spans="1:11" ht="52.5" customHeight="1">
      <c r="A21" s="57"/>
      <c r="B21" s="856" t="s">
        <v>94</v>
      </c>
      <c r="C21" s="856"/>
      <c r="D21" s="58">
        <v>0</v>
      </c>
      <c r="E21" s="58">
        <v>0</v>
      </c>
      <c r="F21" s="51"/>
      <c r="G21" s="853" t="s">
        <v>95</v>
      </c>
      <c r="H21" s="853"/>
      <c r="I21" s="58">
        <v>0</v>
      </c>
      <c r="J21" s="58">
        <v>0</v>
      </c>
      <c r="K21" s="56"/>
    </row>
    <row r="22" spans="1:11">
      <c r="A22" s="54"/>
      <c r="B22" s="59"/>
      <c r="C22" s="60"/>
      <c r="D22" s="61"/>
      <c r="E22" s="61"/>
      <c r="F22" s="51"/>
      <c r="G22" s="853" t="s">
        <v>96</v>
      </c>
      <c r="H22" s="853"/>
      <c r="I22" s="58">
        <v>94816.66</v>
      </c>
      <c r="J22" s="58">
        <v>197133.49</v>
      </c>
      <c r="K22" s="56"/>
    </row>
    <row r="23" spans="1:11" ht="29.25" customHeight="1">
      <c r="A23" s="54"/>
      <c r="B23" s="855" t="s">
        <v>97</v>
      </c>
      <c r="C23" s="855"/>
      <c r="D23" s="55">
        <f>SUM(D24:D25)</f>
        <v>24534501.59</v>
      </c>
      <c r="E23" s="55">
        <f>SUM(E24:E25)</f>
        <v>32256469.289999999</v>
      </c>
      <c r="F23" s="51"/>
      <c r="G23" s="853" t="s">
        <v>98</v>
      </c>
      <c r="H23" s="853"/>
      <c r="I23" s="58">
        <v>0</v>
      </c>
      <c r="J23" s="58">
        <v>0</v>
      </c>
      <c r="K23" s="56"/>
    </row>
    <row r="24" spans="1:11">
      <c r="A24" s="57"/>
      <c r="B24" s="853" t="s">
        <v>99</v>
      </c>
      <c r="C24" s="853"/>
      <c r="D24" s="62">
        <v>10913266</v>
      </c>
      <c r="E24" s="62">
        <v>15698699.449999999</v>
      </c>
      <c r="F24" s="51"/>
      <c r="G24" s="853" t="s">
        <v>100</v>
      </c>
      <c r="H24" s="853"/>
      <c r="I24" s="58">
        <v>0</v>
      </c>
      <c r="J24" s="58">
        <v>0</v>
      </c>
      <c r="K24" s="56"/>
    </row>
    <row r="25" spans="1:11">
      <c r="A25" s="57"/>
      <c r="B25" s="853" t="s">
        <v>189</v>
      </c>
      <c r="C25" s="853"/>
      <c r="D25" s="58">
        <v>13621235.59</v>
      </c>
      <c r="E25" s="58">
        <v>16557769.84</v>
      </c>
      <c r="F25" s="51"/>
      <c r="G25" s="853" t="s">
        <v>101</v>
      </c>
      <c r="H25" s="853"/>
      <c r="I25" s="58">
        <v>0</v>
      </c>
      <c r="J25" s="58">
        <v>0</v>
      </c>
      <c r="K25" s="56"/>
    </row>
    <row r="26" spans="1:11">
      <c r="A26" s="54"/>
      <c r="B26" s="59"/>
      <c r="C26" s="60"/>
      <c r="D26" s="61"/>
      <c r="E26" s="61"/>
      <c r="F26" s="51"/>
      <c r="G26" s="853" t="s">
        <v>102</v>
      </c>
      <c r="H26" s="853"/>
      <c r="I26" s="58">
        <v>0</v>
      </c>
      <c r="J26" s="58">
        <v>0</v>
      </c>
      <c r="K26" s="56"/>
    </row>
    <row r="27" spans="1:11">
      <c r="A27" s="57"/>
      <c r="B27" s="855" t="s">
        <v>103</v>
      </c>
      <c r="C27" s="855"/>
      <c r="D27" s="55">
        <f>SUM(D28:D32)</f>
        <v>7130.7599999999993</v>
      </c>
      <c r="E27" s="55">
        <f>SUM(E28:E32)</f>
        <v>9749.0199999999986</v>
      </c>
      <c r="F27" s="51"/>
      <c r="G27" s="853" t="s">
        <v>104</v>
      </c>
      <c r="H27" s="853"/>
      <c r="I27" s="58">
        <v>0</v>
      </c>
      <c r="J27" s="58">
        <v>0</v>
      </c>
      <c r="K27" s="56"/>
    </row>
    <row r="28" spans="1:11">
      <c r="A28" s="57"/>
      <c r="B28" s="853" t="s">
        <v>105</v>
      </c>
      <c r="C28" s="853"/>
      <c r="D28" s="58">
        <v>7130.36</v>
      </c>
      <c r="E28" s="58">
        <v>9748.4599999999991</v>
      </c>
      <c r="F28" s="51"/>
      <c r="G28" s="59"/>
      <c r="H28" s="60"/>
      <c r="I28" s="61"/>
      <c r="J28" s="61"/>
      <c r="K28" s="56"/>
    </row>
    <row r="29" spans="1:11">
      <c r="A29" s="57"/>
      <c r="B29" s="853" t="s">
        <v>106</v>
      </c>
      <c r="C29" s="853"/>
      <c r="D29" s="58">
        <v>0</v>
      </c>
      <c r="E29" s="58">
        <v>0</v>
      </c>
      <c r="F29" s="51"/>
      <c r="G29" s="855" t="s">
        <v>99</v>
      </c>
      <c r="H29" s="855"/>
      <c r="I29" s="55">
        <f>SUM(I30:I32)</f>
        <v>0</v>
      </c>
      <c r="J29" s="55">
        <f>SUM(J30:J32)</f>
        <v>0</v>
      </c>
      <c r="K29" s="56"/>
    </row>
    <row r="30" spans="1:11" ht="26.25" customHeight="1">
      <c r="A30" s="57"/>
      <c r="B30" s="856" t="s">
        <v>107</v>
      </c>
      <c r="C30" s="856"/>
      <c r="D30" s="58">
        <v>0</v>
      </c>
      <c r="E30" s="58">
        <v>0</v>
      </c>
      <c r="F30" s="51"/>
      <c r="G30" s="853" t="s">
        <v>108</v>
      </c>
      <c r="H30" s="853"/>
      <c r="I30" s="58">
        <v>0</v>
      </c>
      <c r="J30" s="58">
        <v>0</v>
      </c>
      <c r="K30" s="56"/>
    </row>
    <row r="31" spans="1:11">
      <c r="A31" s="57"/>
      <c r="B31" s="853" t="s">
        <v>109</v>
      </c>
      <c r="C31" s="853"/>
      <c r="D31" s="58">
        <v>0</v>
      </c>
      <c r="E31" s="58">
        <v>0</v>
      </c>
      <c r="F31" s="51"/>
      <c r="G31" s="853" t="s">
        <v>49</v>
      </c>
      <c r="H31" s="853"/>
      <c r="I31" s="58">
        <v>0</v>
      </c>
      <c r="J31" s="58">
        <v>0</v>
      </c>
      <c r="K31" s="56"/>
    </row>
    <row r="32" spans="1:11">
      <c r="A32" s="57"/>
      <c r="B32" s="853" t="s">
        <v>110</v>
      </c>
      <c r="C32" s="853"/>
      <c r="D32" s="58">
        <v>0.4</v>
      </c>
      <c r="E32" s="58">
        <v>0.56000000000000005</v>
      </c>
      <c r="F32" s="51"/>
      <c r="G32" s="853" t="s">
        <v>111</v>
      </c>
      <c r="H32" s="853"/>
      <c r="I32" s="58">
        <v>0</v>
      </c>
      <c r="J32" s="58">
        <v>0</v>
      </c>
      <c r="K32" s="56"/>
    </row>
    <row r="33" spans="1:11">
      <c r="A33" s="54"/>
      <c r="B33" s="59"/>
      <c r="C33" s="63"/>
      <c r="D33" s="50"/>
      <c r="E33" s="50"/>
      <c r="F33" s="51"/>
      <c r="G33" s="59"/>
      <c r="H33" s="60"/>
      <c r="I33" s="61"/>
      <c r="J33" s="61"/>
      <c r="K33" s="56"/>
    </row>
    <row r="34" spans="1:11">
      <c r="A34" s="64"/>
      <c r="B34" s="857" t="s">
        <v>112</v>
      </c>
      <c r="C34" s="857"/>
      <c r="D34" s="65">
        <f>D13+D23+D27</f>
        <v>25922329.850000001</v>
      </c>
      <c r="E34" s="65">
        <f>E13+E23+E27</f>
        <v>32878940.899999999</v>
      </c>
      <c r="F34" s="66"/>
      <c r="G34" s="854" t="s">
        <v>113</v>
      </c>
      <c r="H34" s="854"/>
      <c r="I34" s="67">
        <f>SUM(I35:I39)</f>
        <v>0</v>
      </c>
      <c r="J34" s="67">
        <f>SUM(J35:J39)</f>
        <v>0</v>
      </c>
      <c r="K34" s="56"/>
    </row>
    <row r="35" spans="1:11">
      <c r="A35" s="54"/>
      <c r="B35" s="857"/>
      <c r="C35" s="857"/>
      <c r="D35" s="50"/>
      <c r="E35" s="50"/>
      <c r="F35" s="51"/>
      <c r="G35" s="853" t="s">
        <v>114</v>
      </c>
      <c r="H35" s="853"/>
      <c r="I35" s="58">
        <v>0</v>
      </c>
      <c r="J35" s="58">
        <v>0</v>
      </c>
      <c r="K35" s="56"/>
    </row>
    <row r="36" spans="1:11">
      <c r="A36" s="68"/>
      <c r="B36" s="51"/>
      <c r="C36" s="51"/>
      <c r="D36" s="51"/>
      <c r="E36" s="51"/>
      <c r="F36" s="51"/>
      <c r="G36" s="853" t="s">
        <v>115</v>
      </c>
      <c r="H36" s="853"/>
      <c r="I36" s="58">
        <v>0</v>
      </c>
      <c r="J36" s="58">
        <v>0</v>
      </c>
      <c r="K36" s="56"/>
    </row>
    <row r="37" spans="1:11">
      <c r="A37" s="68"/>
      <c r="B37" s="51"/>
      <c r="C37" s="51"/>
      <c r="D37" s="51"/>
      <c r="E37" s="51"/>
      <c r="F37" s="51"/>
      <c r="G37" s="853" t="s">
        <v>116</v>
      </c>
      <c r="H37" s="853"/>
      <c r="I37" s="58">
        <v>0</v>
      </c>
      <c r="J37" s="58">
        <v>0</v>
      </c>
      <c r="K37" s="56"/>
    </row>
    <row r="38" spans="1:11">
      <c r="A38" s="68"/>
      <c r="B38" s="51"/>
      <c r="C38" s="51"/>
      <c r="D38" s="51"/>
      <c r="E38" s="51"/>
      <c r="F38" s="51"/>
      <c r="G38" s="853" t="s">
        <v>117</v>
      </c>
      <c r="H38" s="853"/>
      <c r="I38" s="58">
        <v>0</v>
      </c>
      <c r="J38" s="58">
        <v>0</v>
      </c>
      <c r="K38" s="56"/>
    </row>
    <row r="39" spans="1:11">
      <c r="A39" s="68"/>
      <c r="B39" s="51"/>
      <c r="C39" s="51"/>
      <c r="D39" s="51"/>
      <c r="E39" s="51"/>
      <c r="F39" s="51"/>
      <c r="G39" s="853" t="s">
        <v>118</v>
      </c>
      <c r="H39" s="853"/>
      <c r="I39" s="58">
        <v>0</v>
      </c>
      <c r="J39" s="58">
        <v>0</v>
      </c>
      <c r="K39" s="56"/>
    </row>
    <row r="40" spans="1:11">
      <c r="A40" s="68"/>
      <c r="B40" s="51"/>
      <c r="C40" s="51"/>
      <c r="D40" s="51"/>
      <c r="E40" s="51"/>
      <c r="F40" s="51"/>
      <c r="G40" s="59"/>
      <c r="H40" s="60"/>
      <c r="I40" s="61"/>
      <c r="J40" s="61"/>
      <c r="K40" s="56"/>
    </row>
    <row r="41" spans="1:11">
      <c r="A41" s="68"/>
      <c r="B41" s="51"/>
      <c r="C41" s="51"/>
      <c r="D41" s="51"/>
      <c r="E41" s="51"/>
      <c r="F41" s="51"/>
      <c r="G41" s="855" t="s">
        <v>119</v>
      </c>
      <c r="H41" s="855"/>
      <c r="I41" s="67">
        <f>SUM(I42:I47)</f>
        <v>-0.66</v>
      </c>
      <c r="J41" s="67">
        <f>SUM(J42:J47)</f>
        <v>1474221.26</v>
      </c>
      <c r="K41" s="56"/>
    </row>
    <row r="42" spans="1:11" ht="26.25" customHeight="1">
      <c r="A42" s="68"/>
      <c r="B42" s="51"/>
      <c r="C42" s="51"/>
      <c r="D42" s="51"/>
      <c r="E42" s="51"/>
      <c r="F42" s="51"/>
      <c r="G42" s="856" t="s">
        <v>120</v>
      </c>
      <c r="H42" s="856"/>
      <c r="I42" s="58">
        <v>0</v>
      </c>
      <c r="J42" s="58">
        <v>1474215.92</v>
      </c>
      <c r="K42" s="56"/>
    </row>
    <row r="43" spans="1:11">
      <c r="A43" s="68"/>
      <c r="B43" s="51"/>
      <c r="C43" s="51"/>
      <c r="D43" s="51"/>
      <c r="E43" s="51"/>
      <c r="F43" s="51"/>
      <c r="G43" s="853" t="s">
        <v>121</v>
      </c>
      <c r="H43" s="853"/>
      <c r="I43" s="58">
        <v>0</v>
      </c>
      <c r="J43" s="58">
        <v>0</v>
      </c>
      <c r="K43" s="56"/>
    </row>
    <row r="44" spans="1:11" ht="12" customHeight="1">
      <c r="A44" s="68"/>
      <c r="B44" s="51"/>
      <c r="C44" s="51"/>
      <c r="D44" s="51"/>
      <c r="E44" s="51"/>
      <c r="F44" s="51"/>
      <c r="G44" s="853" t="s">
        <v>122</v>
      </c>
      <c r="H44" s="853"/>
      <c r="I44" s="58">
        <v>0</v>
      </c>
      <c r="J44" s="58">
        <v>0</v>
      </c>
      <c r="K44" s="56"/>
    </row>
    <row r="45" spans="1:11" ht="25.5" customHeight="1">
      <c r="A45" s="68"/>
      <c r="B45" s="51"/>
      <c r="C45" s="51"/>
      <c r="D45" s="51"/>
      <c r="E45" s="51"/>
      <c r="F45" s="51"/>
      <c r="G45" s="856" t="s">
        <v>191</v>
      </c>
      <c r="H45" s="856"/>
      <c r="I45" s="58">
        <v>0</v>
      </c>
      <c r="J45" s="58">
        <v>0</v>
      </c>
      <c r="K45" s="56"/>
    </row>
    <row r="46" spans="1:11">
      <c r="A46" s="68"/>
      <c r="B46" s="51"/>
      <c r="C46" s="51"/>
      <c r="D46" s="51"/>
      <c r="E46" s="51"/>
      <c r="F46" s="51"/>
      <c r="G46" s="853" t="s">
        <v>123</v>
      </c>
      <c r="H46" s="853"/>
      <c r="I46" s="58">
        <v>0</v>
      </c>
      <c r="J46" s="58">
        <v>0</v>
      </c>
      <c r="K46" s="56"/>
    </row>
    <row r="47" spans="1:11">
      <c r="A47" s="68"/>
      <c r="B47" s="51"/>
      <c r="C47" s="51"/>
      <c r="D47" s="51"/>
      <c r="E47" s="51"/>
      <c r="F47" s="51"/>
      <c r="G47" s="853" t="s">
        <v>124</v>
      </c>
      <c r="H47" s="853"/>
      <c r="I47" s="58">
        <v>-0.66</v>
      </c>
      <c r="J47" s="58">
        <v>5.34</v>
      </c>
      <c r="K47" s="56"/>
    </row>
    <row r="48" spans="1:11">
      <c r="A48" s="68"/>
      <c r="B48" s="51"/>
      <c r="C48" s="51"/>
      <c r="D48" s="51"/>
      <c r="E48" s="51"/>
      <c r="F48" s="51"/>
      <c r="G48" s="59"/>
      <c r="H48" s="60"/>
      <c r="I48" s="61"/>
      <c r="J48" s="61"/>
      <c r="K48" s="56"/>
    </row>
    <row r="49" spans="1:11">
      <c r="A49" s="68"/>
      <c r="B49" s="51"/>
      <c r="C49" s="51"/>
      <c r="D49" s="51"/>
      <c r="E49" s="51"/>
      <c r="F49" s="51"/>
      <c r="G49" s="855" t="s">
        <v>125</v>
      </c>
      <c r="H49" s="855"/>
      <c r="I49" s="67">
        <f>SUM(I50)</f>
        <v>0</v>
      </c>
      <c r="J49" s="67">
        <f>SUM(J50)</f>
        <v>0</v>
      </c>
      <c r="K49" s="56"/>
    </row>
    <row r="50" spans="1:11">
      <c r="A50" s="68"/>
      <c r="B50" s="51"/>
      <c r="C50" s="51"/>
      <c r="D50" s="51"/>
      <c r="E50" s="51"/>
      <c r="F50" s="51"/>
      <c r="G50" s="853" t="s">
        <v>126</v>
      </c>
      <c r="H50" s="853"/>
      <c r="I50" s="58">
        <v>0</v>
      </c>
      <c r="J50" s="58">
        <v>0</v>
      </c>
      <c r="K50" s="56"/>
    </row>
    <row r="51" spans="1:11">
      <c r="A51" s="68"/>
      <c r="B51" s="51"/>
      <c r="C51" s="51"/>
      <c r="D51" s="51"/>
      <c r="E51" s="51"/>
      <c r="F51" s="51"/>
      <c r="G51" s="59"/>
      <c r="H51" s="60"/>
      <c r="I51" s="61"/>
      <c r="J51" s="61"/>
      <c r="K51" s="56"/>
    </row>
    <row r="52" spans="1:11">
      <c r="A52" s="68"/>
      <c r="B52" s="51"/>
      <c r="C52" s="51"/>
      <c r="D52" s="51"/>
      <c r="E52" s="51"/>
      <c r="F52" s="51"/>
      <c r="G52" s="857" t="s">
        <v>127</v>
      </c>
      <c r="H52" s="857"/>
      <c r="I52" s="69">
        <f>I13+I18+I29+I34+I41+I49</f>
        <v>19702821.960000001</v>
      </c>
      <c r="J52" s="69">
        <f>J13+J18+J29+J34+J41+J49</f>
        <v>30344518.400000002</v>
      </c>
      <c r="K52" s="70"/>
    </row>
    <row r="53" spans="1:11">
      <c r="A53" s="68"/>
      <c r="B53" s="51"/>
      <c r="C53" s="51"/>
      <c r="D53" s="51"/>
      <c r="E53" s="51"/>
      <c r="F53" s="51"/>
      <c r="G53" s="71"/>
      <c r="H53" s="71"/>
      <c r="I53" s="61"/>
      <c r="J53" s="61"/>
      <c r="K53" s="70"/>
    </row>
    <row r="54" spans="1:11">
      <c r="A54" s="68"/>
      <c r="B54" s="51"/>
      <c r="C54" s="51"/>
      <c r="D54" s="51"/>
      <c r="E54" s="51"/>
      <c r="F54" s="51"/>
      <c r="G54" s="859" t="s">
        <v>128</v>
      </c>
      <c r="H54" s="859"/>
      <c r="I54" s="69">
        <f>D34-I52</f>
        <v>6219507.8900000006</v>
      </c>
      <c r="J54" s="69">
        <f>E34-J52</f>
        <v>2534422.4999999963</v>
      </c>
      <c r="K54" s="70"/>
    </row>
    <row r="55" spans="1:11" ht="6" customHeight="1">
      <c r="A55" s="72"/>
      <c r="B55" s="73"/>
      <c r="C55" s="73"/>
      <c r="D55" s="73"/>
      <c r="E55" s="73"/>
      <c r="F55" s="73"/>
      <c r="G55" s="74"/>
      <c r="H55" s="74"/>
      <c r="I55" s="73"/>
      <c r="J55" s="73"/>
      <c r="K55" s="75"/>
    </row>
    <row r="56" spans="1:11" ht="6" customHeight="1">
      <c r="A56" s="33"/>
      <c r="B56" s="33"/>
      <c r="C56" s="33"/>
      <c r="D56" s="33"/>
      <c r="E56" s="33"/>
      <c r="F56" s="33"/>
      <c r="G56" s="36"/>
      <c r="H56" s="36"/>
      <c r="I56" s="33"/>
      <c r="J56" s="33"/>
      <c r="K56" s="33"/>
    </row>
    <row r="57" spans="1:11" ht="6" customHeight="1">
      <c r="A57" s="73"/>
      <c r="B57" s="76"/>
      <c r="C57" s="77"/>
      <c r="D57" s="78"/>
      <c r="E57" s="78"/>
      <c r="F57" s="73"/>
      <c r="G57" s="79"/>
      <c r="H57" s="80"/>
      <c r="I57" s="78"/>
      <c r="J57" s="78"/>
      <c r="K57" s="73"/>
    </row>
    <row r="58" spans="1:11" ht="6" customHeight="1">
      <c r="A58" s="33"/>
      <c r="B58" s="60"/>
      <c r="C58" s="81"/>
      <c r="D58" s="82"/>
      <c r="E58" s="82"/>
      <c r="F58" s="33"/>
      <c r="G58" s="83"/>
      <c r="H58" s="84"/>
      <c r="I58" s="82"/>
      <c r="J58" s="82"/>
      <c r="K58" s="33"/>
    </row>
    <row r="59" spans="1:11" ht="15" customHeight="1">
      <c r="A59" s="60" t="s">
        <v>76</v>
      </c>
      <c r="C59" s="60"/>
      <c r="D59" s="60"/>
      <c r="E59" s="60"/>
      <c r="F59" s="60"/>
      <c r="G59" s="60"/>
      <c r="H59" s="60"/>
      <c r="I59" s="60"/>
      <c r="J59" s="60"/>
    </row>
    <row r="60" spans="1:11" ht="9.75" customHeight="1">
      <c r="B60" s="60"/>
      <c r="C60" s="81"/>
      <c r="D60" s="82"/>
      <c r="E60" s="82"/>
      <c r="G60" s="83"/>
      <c r="H60" s="81"/>
      <c r="I60" s="82"/>
      <c r="J60" s="82"/>
    </row>
    <row r="61" spans="1:11" ht="30" customHeight="1">
      <c r="B61" s="60"/>
      <c r="C61" s="860"/>
      <c r="D61" s="860"/>
      <c r="E61" s="82"/>
      <c r="G61" s="861"/>
      <c r="H61" s="861"/>
      <c r="I61" s="82"/>
      <c r="J61" s="82"/>
    </row>
    <row r="62" spans="1:11" ht="14.1" customHeight="1">
      <c r="B62" s="85"/>
      <c r="C62" s="862" t="s">
        <v>541</v>
      </c>
      <c r="D62" s="862"/>
      <c r="E62" s="82"/>
      <c r="F62" s="82"/>
      <c r="G62" s="862" t="s">
        <v>542</v>
      </c>
      <c r="H62" s="862"/>
      <c r="I62" s="86"/>
      <c r="J62" s="82"/>
    </row>
    <row r="63" spans="1:11" ht="14.1" customHeight="1">
      <c r="B63" s="87"/>
      <c r="C63" s="858" t="s">
        <v>3213</v>
      </c>
      <c r="D63" s="858"/>
      <c r="E63" s="88"/>
      <c r="F63" s="88"/>
      <c r="G63" s="858" t="s">
        <v>543</v>
      </c>
      <c r="H63" s="858"/>
      <c r="I63" s="86"/>
      <c r="J63" s="82"/>
    </row>
    <row r="64" spans="1:11" ht="9.9499999999999993" customHeight="1">
      <c r="D64" s="89"/>
    </row>
    <row r="65" spans="2:11">
      <c r="B65" s="33"/>
      <c r="C65" s="33"/>
      <c r="D65" s="89"/>
      <c r="E65" s="33"/>
      <c r="F65" s="33"/>
      <c r="G65" s="36"/>
      <c r="H65" s="36"/>
      <c r="I65" s="33"/>
      <c r="J65" s="33"/>
      <c r="K65" s="33"/>
    </row>
    <row r="66" spans="2:11">
      <c r="D66" s="89"/>
    </row>
  </sheetData>
  <sheetProtection formatCells="0" selectLockedCells="1"/>
  <mergeCells count="69">
    <mergeCell ref="C63:D63"/>
    <mergeCell ref="G63:H63"/>
    <mergeCell ref="G54:H54"/>
    <mergeCell ref="C61:D61"/>
    <mergeCell ref="G61:H61"/>
    <mergeCell ref="C62:D62"/>
    <mergeCell ref="G62:H62"/>
    <mergeCell ref="G52:H52"/>
    <mergeCell ref="G38:H38"/>
    <mergeCell ref="G39:H39"/>
    <mergeCell ref="G41:H41"/>
    <mergeCell ref="G42:H42"/>
    <mergeCell ref="G43:H43"/>
    <mergeCell ref="G44:H44"/>
    <mergeCell ref="G45:H45"/>
    <mergeCell ref="G46:H46"/>
    <mergeCell ref="G47:H47"/>
    <mergeCell ref="G49:H49"/>
    <mergeCell ref="G50:H50"/>
    <mergeCell ref="G37:H37"/>
    <mergeCell ref="B30:C30"/>
    <mergeCell ref="G30:H30"/>
    <mergeCell ref="B31:C31"/>
    <mergeCell ref="G31:H31"/>
    <mergeCell ref="B32:C32"/>
    <mergeCell ref="G32:H32"/>
    <mergeCell ref="B34:C34"/>
    <mergeCell ref="G34:H34"/>
    <mergeCell ref="B35:C35"/>
    <mergeCell ref="G35:H35"/>
    <mergeCell ref="G36:H36"/>
    <mergeCell ref="G26:H26"/>
    <mergeCell ref="B27:C27"/>
    <mergeCell ref="G27:H27"/>
    <mergeCell ref="B28:C28"/>
    <mergeCell ref="B29:C29"/>
    <mergeCell ref="G29:H29"/>
    <mergeCell ref="B25:C25"/>
    <mergeCell ref="G25:H25"/>
    <mergeCell ref="B19:C19"/>
    <mergeCell ref="G19:H19"/>
    <mergeCell ref="B20:C20"/>
    <mergeCell ref="G20:H20"/>
    <mergeCell ref="B21:C21"/>
    <mergeCell ref="G21:H21"/>
    <mergeCell ref="G22:H22"/>
    <mergeCell ref="B23:C23"/>
    <mergeCell ref="G23:H23"/>
    <mergeCell ref="B24:C24"/>
    <mergeCell ref="G24:H24"/>
    <mergeCell ref="B18:C18"/>
    <mergeCell ref="G18:H18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B10:C10"/>
    <mergeCell ref="G10:H10"/>
    <mergeCell ref="C3:I3"/>
    <mergeCell ref="C4:I4"/>
    <mergeCell ref="C5:I5"/>
    <mergeCell ref="F7:H7"/>
  </mergeCells>
  <printOptions verticalCentered="1"/>
  <pageMargins left="0.39370078740157483" right="0" top="0.43307086614173229" bottom="0.70866141732283472" header="0.39370078740157483" footer="0"/>
  <pageSetup scale="60" orientation="landscape" horizontalDpi="4294967293" verticalDpi="4294967293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zoomScale="80" zoomScaleNormal="80" zoomScalePageLayoutView="80" workbookViewId="0">
      <selection sqref="A1:XFD1048576"/>
    </sheetView>
  </sheetViews>
  <sheetFormatPr baseColWidth="10" defaultRowHeight="12.75"/>
  <cols>
    <col min="1" max="1" width="4.85546875" style="33" customWidth="1"/>
    <col min="2" max="2" width="27.5703125" style="51" customWidth="1"/>
    <col min="3" max="3" width="37.85546875" style="33" customWidth="1"/>
    <col min="4" max="5" width="21" style="33" customWidth="1"/>
    <col min="6" max="6" width="11" style="105" customWidth="1"/>
    <col min="7" max="8" width="27.5703125" style="33" customWidth="1"/>
    <col min="9" max="10" width="21" style="33" customWidth="1"/>
    <col min="11" max="11" width="4.85546875" style="26" customWidth="1"/>
    <col min="12" max="12" width="1.7109375" style="94" customWidth="1"/>
    <col min="13" max="16384" width="11.42578125" style="33"/>
  </cols>
  <sheetData>
    <row r="1" spans="1:12" ht="6" customHeight="1">
      <c r="A1" s="90"/>
      <c r="B1" s="91"/>
      <c r="C1" s="90"/>
      <c r="D1" s="90"/>
      <c r="E1" s="90"/>
      <c r="F1" s="92"/>
      <c r="G1" s="90"/>
      <c r="H1" s="90"/>
      <c r="I1" s="90"/>
      <c r="J1" s="90"/>
      <c r="K1" s="90"/>
      <c r="L1" s="51"/>
    </row>
    <row r="2" spans="1:12" ht="14.1" customHeight="1">
      <c r="A2" s="90"/>
      <c r="B2" s="93"/>
      <c r="C2" s="851" t="s">
        <v>442</v>
      </c>
      <c r="D2" s="851"/>
      <c r="E2" s="851"/>
      <c r="F2" s="851"/>
      <c r="G2" s="851"/>
      <c r="H2" s="851"/>
      <c r="I2" s="851"/>
      <c r="J2" s="93"/>
      <c r="K2" s="93"/>
    </row>
    <row r="3" spans="1:12" ht="14.1" customHeight="1">
      <c r="A3" s="90"/>
      <c r="B3" s="93"/>
      <c r="C3" s="851" t="s">
        <v>3212</v>
      </c>
      <c r="D3" s="851"/>
      <c r="E3" s="851"/>
      <c r="F3" s="851"/>
      <c r="G3" s="851"/>
      <c r="H3" s="851"/>
      <c r="I3" s="851"/>
      <c r="J3" s="93"/>
      <c r="K3" s="93"/>
    </row>
    <row r="4" spans="1:12" ht="14.1" customHeight="1">
      <c r="A4" s="90"/>
      <c r="B4" s="95"/>
      <c r="C4" s="851" t="s">
        <v>0</v>
      </c>
      <c r="D4" s="851"/>
      <c r="E4" s="851"/>
      <c r="F4" s="851"/>
      <c r="G4" s="851"/>
      <c r="H4" s="851"/>
      <c r="I4" s="851"/>
      <c r="J4" s="95"/>
      <c r="K4" s="95"/>
    </row>
    <row r="5" spans="1:12" ht="26.25" customHeight="1">
      <c r="A5" s="96"/>
      <c r="B5" s="31"/>
      <c r="C5" s="32"/>
      <c r="D5" s="31" t="s">
        <v>3</v>
      </c>
      <c r="E5" s="852" t="s">
        <v>717</v>
      </c>
      <c r="F5" s="852"/>
      <c r="G5" s="852"/>
      <c r="H5" s="289"/>
      <c r="I5" s="289"/>
      <c r="J5" s="289"/>
      <c r="K5" s="289"/>
    </row>
    <row r="6" spans="1:12" ht="3" customHeight="1">
      <c r="A6" s="97"/>
      <c r="B6" s="97"/>
      <c r="C6" s="97"/>
      <c r="D6" s="97"/>
      <c r="E6" s="97"/>
      <c r="F6" s="98"/>
      <c r="G6" s="97"/>
      <c r="H6" s="97"/>
      <c r="I6" s="97"/>
      <c r="J6" s="97"/>
      <c r="K6" s="33"/>
      <c r="L6" s="51"/>
    </row>
    <row r="7" spans="1:12" ht="3" customHeight="1">
      <c r="A7" s="97"/>
      <c r="B7" s="97"/>
      <c r="C7" s="97"/>
      <c r="D7" s="97"/>
      <c r="E7" s="97"/>
      <c r="F7" s="98"/>
      <c r="G7" s="97"/>
      <c r="H7" s="97"/>
      <c r="I7" s="97"/>
      <c r="J7" s="97"/>
    </row>
    <row r="8" spans="1:12" s="101" customFormat="1" ht="15" customHeight="1">
      <c r="A8" s="867"/>
      <c r="B8" s="869" t="s">
        <v>75</v>
      </c>
      <c r="C8" s="869"/>
      <c r="D8" s="508" t="s">
        <v>4</v>
      </c>
      <c r="E8" s="508"/>
      <c r="F8" s="871"/>
      <c r="G8" s="869" t="s">
        <v>75</v>
      </c>
      <c r="H8" s="869"/>
      <c r="I8" s="508" t="s">
        <v>4</v>
      </c>
      <c r="J8" s="508"/>
      <c r="K8" s="99"/>
      <c r="L8" s="100"/>
    </row>
    <row r="9" spans="1:12" s="101" customFormat="1" ht="15" customHeight="1">
      <c r="A9" s="868"/>
      <c r="B9" s="870"/>
      <c r="C9" s="870"/>
      <c r="D9" s="102">
        <v>2017</v>
      </c>
      <c r="E9" s="102">
        <v>2016</v>
      </c>
      <c r="F9" s="872"/>
      <c r="G9" s="870"/>
      <c r="H9" s="870"/>
      <c r="I9" s="102">
        <v>2017</v>
      </c>
      <c r="J9" s="102">
        <v>2016</v>
      </c>
      <c r="K9" s="103"/>
      <c r="L9" s="100"/>
    </row>
    <row r="10" spans="1:12" ht="3" customHeight="1">
      <c r="A10" s="509"/>
      <c r="B10" s="97"/>
      <c r="C10" s="97"/>
      <c r="D10" s="97"/>
      <c r="E10" s="97"/>
      <c r="F10" s="98"/>
      <c r="G10" s="97"/>
      <c r="H10" s="97"/>
      <c r="I10" s="97"/>
      <c r="J10" s="97"/>
      <c r="K10" s="48"/>
      <c r="L10" s="51"/>
    </row>
    <row r="11" spans="1:12" ht="3" customHeight="1">
      <c r="A11" s="509"/>
      <c r="B11" s="97"/>
      <c r="C11" s="97"/>
      <c r="D11" s="97"/>
      <c r="E11" s="97"/>
      <c r="F11" s="98"/>
      <c r="G11" s="97"/>
      <c r="H11" s="97"/>
      <c r="I11" s="97"/>
      <c r="J11" s="97"/>
      <c r="K11" s="48"/>
    </row>
    <row r="12" spans="1:12">
      <c r="A12" s="123"/>
      <c r="B12" s="855" t="s">
        <v>5</v>
      </c>
      <c r="C12" s="855"/>
      <c r="D12" s="104"/>
      <c r="E12" s="60"/>
      <c r="G12" s="855" t="s">
        <v>6</v>
      </c>
      <c r="H12" s="855"/>
      <c r="I12" s="86"/>
      <c r="J12" s="86"/>
      <c r="K12" s="48"/>
    </row>
    <row r="13" spans="1:12" ht="5.0999999999999996" customHeight="1">
      <c r="A13" s="123"/>
      <c r="B13" s="59"/>
      <c r="C13" s="86"/>
      <c r="D13" s="50"/>
      <c r="E13" s="50"/>
      <c r="G13" s="59"/>
      <c r="H13" s="86"/>
      <c r="I13" s="55"/>
      <c r="J13" s="55"/>
      <c r="K13" s="48"/>
    </row>
    <row r="14" spans="1:12">
      <c r="A14" s="123"/>
      <c r="B14" s="857" t="s">
        <v>7</v>
      </c>
      <c r="C14" s="857"/>
      <c r="D14" s="50"/>
      <c r="E14" s="50"/>
      <c r="G14" s="857" t="s">
        <v>8</v>
      </c>
      <c r="H14" s="857"/>
      <c r="I14" s="50"/>
      <c r="J14" s="50"/>
      <c r="K14" s="48"/>
    </row>
    <row r="15" spans="1:12" ht="5.0999999999999996" customHeight="1">
      <c r="A15" s="123"/>
      <c r="B15" s="71"/>
      <c r="C15" s="63"/>
      <c r="D15" s="50"/>
      <c r="E15" s="50"/>
      <c r="G15" s="71"/>
      <c r="H15" s="63"/>
      <c r="I15" s="50"/>
      <c r="J15" s="50"/>
      <c r="K15" s="48"/>
    </row>
    <row r="16" spans="1:12">
      <c r="A16" s="123"/>
      <c r="B16" s="853" t="s">
        <v>9</v>
      </c>
      <c r="C16" s="853"/>
      <c r="D16" s="62">
        <v>33094593.07</v>
      </c>
      <c r="E16" s="62">
        <v>30852593.050000001</v>
      </c>
      <c r="G16" s="853" t="s">
        <v>10</v>
      </c>
      <c r="H16" s="853"/>
      <c r="I16" s="62">
        <v>569315.99</v>
      </c>
      <c r="J16" s="62">
        <v>4828004.42</v>
      </c>
      <c r="K16" s="48"/>
    </row>
    <row r="17" spans="1:11">
      <c r="A17" s="123"/>
      <c r="B17" s="853" t="s">
        <v>11</v>
      </c>
      <c r="C17" s="853"/>
      <c r="D17" s="62">
        <v>29148</v>
      </c>
      <c r="E17" s="62">
        <v>17063.95</v>
      </c>
      <c r="G17" s="853" t="s">
        <v>12</v>
      </c>
      <c r="H17" s="853"/>
      <c r="I17" s="62">
        <v>0</v>
      </c>
      <c r="J17" s="62">
        <v>0</v>
      </c>
      <c r="K17" s="48"/>
    </row>
    <row r="18" spans="1:11">
      <c r="A18" s="123"/>
      <c r="B18" s="853" t="s">
        <v>13</v>
      </c>
      <c r="C18" s="853"/>
      <c r="D18" s="62">
        <v>78663.659999999989</v>
      </c>
      <c r="E18" s="62">
        <v>313006.26</v>
      </c>
      <c r="G18" s="853" t="s">
        <v>14</v>
      </c>
      <c r="H18" s="853"/>
      <c r="I18" s="62">
        <v>0</v>
      </c>
      <c r="J18" s="62">
        <v>0</v>
      </c>
      <c r="K18" s="48"/>
    </row>
    <row r="19" spans="1:11">
      <c r="A19" s="123"/>
      <c r="B19" s="853" t="s">
        <v>15</v>
      </c>
      <c r="C19" s="853"/>
      <c r="D19" s="62">
        <v>0</v>
      </c>
      <c r="E19" s="62">
        <v>0</v>
      </c>
      <c r="G19" s="853" t="s">
        <v>16</v>
      </c>
      <c r="H19" s="853"/>
      <c r="I19" s="62">
        <v>0</v>
      </c>
      <c r="J19" s="62">
        <v>0</v>
      </c>
      <c r="K19" s="48"/>
    </row>
    <row r="20" spans="1:11">
      <c r="A20" s="123"/>
      <c r="B20" s="853" t="s">
        <v>17</v>
      </c>
      <c r="C20" s="853"/>
      <c r="D20" s="62">
        <v>0</v>
      </c>
      <c r="E20" s="62">
        <v>0</v>
      </c>
      <c r="G20" s="853" t="s">
        <v>18</v>
      </c>
      <c r="H20" s="853"/>
      <c r="I20" s="62">
        <v>0</v>
      </c>
      <c r="J20" s="62">
        <v>0</v>
      </c>
      <c r="K20" s="48"/>
    </row>
    <row r="21" spans="1:11" ht="25.5" customHeight="1">
      <c r="A21" s="123"/>
      <c r="B21" s="853" t="s">
        <v>19</v>
      </c>
      <c r="C21" s="853"/>
      <c r="D21" s="62">
        <v>0</v>
      </c>
      <c r="E21" s="62">
        <v>0</v>
      </c>
      <c r="G21" s="856" t="s">
        <v>20</v>
      </c>
      <c r="H21" s="856"/>
      <c r="I21" s="62">
        <v>0</v>
      </c>
      <c r="J21" s="62">
        <v>0</v>
      </c>
      <c r="K21" s="48"/>
    </row>
    <row r="22" spans="1:11">
      <c r="A22" s="123"/>
      <c r="B22" s="853" t="s">
        <v>21</v>
      </c>
      <c r="C22" s="853"/>
      <c r="D22" s="62">
        <v>1827</v>
      </c>
      <c r="E22" s="62">
        <v>1827</v>
      </c>
      <c r="G22" s="853" t="s">
        <v>22</v>
      </c>
      <c r="H22" s="853"/>
      <c r="I22" s="62">
        <v>0</v>
      </c>
      <c r="J22" s="62">
        <v>0</v>
      </c>
      <c r="K22" s="48"/>
    </row>
    <row r="23" spans="1:11">
      <c r="A23" s="123"/>
      <c r="B23" s="106"/>
      <c r="C23" s="107"/>
      <c r="D23" s="108"/>
      <c r="E23" s="108"/>
      <c r="G23" s="853" t="s">
        <v>23</v>
      </c>
      <c r="H23" s="853"/>
      <c r="I23" s="62">
        <v>23417.85</v>
      </c>
      <c r="J23" s="62">
        <v>14871.14</v>
      </c>
      <c r="K23" s="48"/>
    </row>
    <row r="24" spans="1:11">
      <c r="A24" s="150"/>
      <c r="B24" s="857" t="s">
        <v>24</v>
      </c>
      <c r="C24" s="857"/>
      <c r="D24" s="109">
        <f>SUM(D16:D22)</f>
        <v>33204231.73</v>
      </c>
      <c r="E24" s="109">
        <f>SUM(E16:E22)</f>
        <v>31184490.260000002</v>
      </c>
      <c r="F24" s="110"/>
      <c r="G24" s="59"/>
      <c r="H24" s="86"/>
      <c r="I24" s="67"/>
      <c r="J24" s="67"/>
      <c r="K24" s="48"/>
    </row>
    <row r="25" spans="1:11">
      <c r="A25" s="150"/>
      <c r="B25" s="59"/>
      <c r="C25" s="111"/>
      <c r="D25" s="67"/>
      <c r="E25" s="67"/>
      <c r="F25" s="110"/>
      <c r="G25" s="857" t="s">
        <v>25</v>
      </c>
      <c r="H25" s="857"/>
      <c r="I25" s="109">
        <f>SUM(I16:I23)</f>
        <v>592733.84</v>
      </c>
      <c r="J25" s="109">
        <f>SUM(J16:J23)</f>
        <v>4842875.5599999996</v>
      </c>
      <c r="K25" s="48"/>
    </row>
    <row r="26" spans="1:11">
      <c r="A26" s="123"/>
      <c r="B26" s="106"/>
      <c r="C26" s="106"/>
      <c r="D26" s="108"/>
      <c r="E26" s="108"/>
      <c r="G26" s="112"/>
      <c r="H26" s="107"/>
      <c r="I26" s="108"/>
      <c r="J26" s="108"/>
      <c r="K26" s="48"/>
    </row>
    <row r="27" spans="1:11">
      <c r="A27" s="123"/>
      <c r="B27" s="857" t="s">
        <v>26</v>
      </c>
      <c r="C27" s="857"/>
      <c r="D27" s="50"/>
      <c r="E27" s="50"/>
      <c r="G27" s="857" t="s">
        <v>27</v>
      </c>
      <c r="H27" s="857"/>
      <c r="I27" s="50"/>
      <c r="J27" s="50"/>
      <c r="K27" s="48"/>
    </row>
    <row r="28" spans="1:11">
      <c r="A28" s="123"/>
      <c r="B28" s="106"/>
      <c r="C28" s="106"/>
      <c r="D28" s="108"/>
      <c r="E28" s="108"/>
      <c r="G28" s="106"/>
      <c r="H28" s="107"/>
      <c r="I28" s="108"/>
      <c r="J28" s="108"/>
      <c r="K28" s="48"/>
    </row>
    <row r="29" spans="1:11">
      <c r="A29" s="123"/>
      <c r="B29" s="853" t="s">
        <v>28</v>
      </c>
      <c r="C29" s="853"/>
      <c r="D29" s="62">
        <v>0</v>
      </c>
      <c r="E29" s="62">
        <v>0</v>
      </c>
      <c r="G29" s="853" t="s">
        <v>29</v>
      </c>
      <c r="H29" s="853"/>
      <c r="I29" s="62">
        <v>0</v>
      </c>
      <c r="J29" s="62">
        <v>0</v>
      </c>
      <c r="K29" s="48"/>
    </row>
    <row r="30" spans="1:11">
      <c r="A30" s="123"/>
      <c r="B30" s="853" t="s">
        <v>30</v>
      </c>
      <c r="C30" s="853"/>
      <c r="D30" s="62">
        <v>0</v>
      </c>
      <c r="E30" s="62">
        <v>0</v>
      </c>
      <c r="G30" s="853" t="s">
        <v>31</v>
      </c>
      <c r="H30" s="853"/>
      <c r="I30" s="62">
        <v>0</v>
      </c>
      <c r="J30" s="62">
        <v>0</v>
      </c>
      <c r="K30" s="48"/>
    </row>
    <row r="31" spans="1:11">
      <c r="A31" s="123"/>
      <c r="B31" s="853" t="s">
        <v>32</v>
      </c>
      <c r="C31" s="853"/>
      <c r="D31" s="62">
        <v>77202942.090000004</v>
      </c>
      <c r="E31" s="62">
        <v>76423764.390000001</v>
      </c>
      <c r="G31" s="853" t="s">
        <v>33</v>
      </c>
      <c r="H31" s="853"/>
      <c r="I31" s="62">
        <v>0</v>
      </c>
      <c r="J31" s="62">
        <v>0</v>
      </c>
      <c r="K31" s="48"/>
    </row>
    <row r="32" spans="1:11">
      <c r="A32" s="123"/>
      <c r="B32" s="853" t="s">
        <v>34</v>
      </c>
      <c r="C32" s="853"/>
      <c r="D32" s="62">
        <v>24966890.75</v>
      </c>
      <c r="E32" s="62">
        <v>21992867.800000001</v>
      </c>
      <c r="G32" s="853" t="s">
        <v>35</v>
      </c>
      <c r="H32" s="853"/>
      <c r="I32" s="62">
        <v>0</v>
      </c>
      <c r="J32" s="62">
        <v>0</v>
      </c>
      <c r="K32" s="48"/>
    </row>
    <row r="33" spans="1:11" ht="26.25" customHeight="1">
      <c r="A33" s="123"/>
      <c r="B33" s="853" t="s">
        <v>36</v>
      </c>
      <c r="C33" s="853"/>
      <c r="D33" s="62">
        <v>2851.04</v>
      </c>
      <c r="E33" s="62">
        <v>2851.04</v>
      </c>
      <c r="G33" s="856" t="s">
        <v>37</v>
      </c>
      <c r="H33" s="856"/>
      <c r="I33" s="62">
        <v>0</v>
      </c>
      <c r="J33" s="62">
        <v>0</v>
      </c>
      <c r="K33" s="48"/>
    </row>
    <row r="34" spans="1:11">
      <c r="A34" s="123"/>
      <c r="B34" s="853" t="s">
        <v>38</v>
      </c>
      <c r="C34" s="853"/>
      <c r="D34" s="62">
        <v>-8442779.4399999995</v>
      </c>
      <c r="E34" s="62">
        <v>-8442779.4399999995</v>
      </c>
      <c r="G34" s="853" t="s">
        <v>39</v>
      </c>
      <c r="H34" s="853"/>
      <c r="I34" s="62">
        <v>0</v>
      </c>
      <c r="J34" s="62">
        <v>0</v>
      </c>
      <c r="K34" s="48"/>
    </row>
    <row r="35" spans="1:11">
      <c r="A35" s="123"/>
      <c r="B35" s="853" t="s">
        <v>40</v>
      </c>
      <c r="C35" s="853"/>
      <c r="D35" s="62">
        <v>0</v>
      </c>
      <c r="E35" s="62">
        <v>0</v>
      </c>
      <c r="G35" s="106"/>
      <c r="H35" s="107"/>
      <c r="I35" s="108"/>
      <c r="J35" s="108"/>
      <c r="K35" s="48"/>
    </row>
    <row r="36" spans="1:11">
      <c r="A36" s="123"/>
      <c r="B36" s="853" t="s">
        <v>41</v>
      </c>
      <c r="C36" s="853"/>
      <c r="D36" s="62">
        <v>0</v>
      </c>
      <c r="E36" s="62">
        <v>0</v>
      </c>
      <c r="G36" s="857" t="s">
        <v>42</v>
      </c>
      <c r="H36" s="857"/>
      <c r="I36" s="109">
        <f>SUM(I29:I34)</f>
        <v>0</v>
      </c>
      <c r="J36" s="109">
        <f>SUM(J29:J34)</f>
        <v>0</v>
      </c>
      <c r="K36" s="48"/>
    </row>
    <row r="37" spans="1:11">
      <c r="A37" s="123"/>
      <c r="B37" s="853" t="s">
        <v>43</v>
      </c>
      <c r="C37" s="853"/>
      <c r="D37" s="62">
        <v>0</v>
      </c>
      <c r="E37" s="62">
        <v>0</v>
      </c>
      <c r="G37" s="59"/>
      <c r="H37" s="111"/>
      <c r="I37" s="67"/>
      <c r="J37" s="67"/>
      <c r="K37" s="48"/>
    </row>
    <row r="38" spans="1:11">
      <c r="A38" s="123"/>
      <c r="B38" s="106"/>
      <c r="C38" s="107"/>
      <c r="D38" s="108"/>
      <c r="E38" s="108"/>
      <c r="G38" s="857" t="s">
        <v>184</v>
      </c>
      <c r="H38" s="857"/>
      <c r="I38" s="109">
        <f>I25+I36</f>
        <v>592733.84</v>
      </c>
      <c r="J38" s="109">
        <f>J25+J36</f>
        <v>4842875.5599999996</v>
      </c>
      <c r="K38" s="48"/>
    </row>
    <row r="39" spans="1:11">
      <c r="A39" s="150"/>
      <c r="B39" s="857" t="s">
        <v>45</v>
      </c>
      <c r="C39" s="857"/>
      <c r="D39" s="109">
        <f>SUM(D29:D37)</f>
        <v>93729904.440000013</v>
      </c>
      <c r="E39" s="109">
        <f>SUM(E29:E37)</f>
        <v>89976703.790000007</v>
      </c>
      <c r="F39" s="110"/>
      <c r="G39" s="59"/>
      <c r="H39" s="113"/>
      <c r="I39" s="67"/>
      <c r="J39" s="67"/>
      <c r="K39" s="48"/>
    </row>
    <row r="40" spans="1:11">
      <c r="A40" s="123"/>
      <c r="B40" s="106"/>
      <c r="C40" s="59"/>
      <c r="D40" s="108"/>
      <c r="E40" s="108"/>
      <c r="G40" s="855" t="s">
        <v>46</v>
      </c>
      <c r="H40" s="855"/>
      <c r="I40" s="108"/>
      <c r="J40" s="108"/>
      <c r="K40" s="48"/>
    </row>
    <row r="41" spans="1:11">
      <c r="A41" s="123"/>
      <c r="B41" s="857" t="s">
        <v>185</v>
      </c>
      <c r="C41" s="857"/>
      <c r="D41" s="109">
        <f>D24+D39</f>
        <v>126934136.17000002</v>
      </c>
      <c r="E41" s="109">
        <f>E24+E39</f>
        <v>121161194.05000001</v>
      </c>
      <c r="G41" s="59"/>
      <c r="H41" s="113"/>
      <c r="I41" s="108"/>
      <c r="J41" s="108"/>
      <c r="K41" s="48"/>
    </row>
    <row r="42" spans="1:11">
      <c r="A42" s="123"/>
      <c r="B42" s="106"/>
      <c r="C42" s="106"/>
      <c r="D42" s="108"/>
      <c r="E42" s="108"/>
      <c r="G42" s="857" t="s">
        <v>48</v>
      </c>
      <c r="H42" s="857"/>
      <c r="I42" s="109">
        <f>SUM(I44:I46)</f>
        <v>92445867.709999993</v>
      </c>
      <c r="J42" s="109">
        <f>SUM(J44:J46)</f>
        <v>88634567.959999993</v>
      </c>
      <c r="K42" s="48"/>
    </row>
    <row r="43" spans="1:11">
      <c r="A43" s="123"/>
      <c r="B43" s="106"/>
      <c r="C43" s="106"/>
      <c r="D43" s="108"/>
      <c r="E43" s="108"/>
      <c r="G43" s="106"/>
      <c r="H43" s="60"/>
      <c r="I43" s="108"/>
      <c r="J43" s="108"/>
      <c r="K43" s="48"/>
    </row>
    <row r="44" spans="1:11">
      <c r="A44" s="123"/>
      <c r="B44" s="106"/>
      <c r="C44" s="106"/>
      <c r="D44" s="108"/>
      <c r="E44" s="108"/>
      <c r="G44" s="853" t="s">
        <v>49</v>
      </c>
      <c r="H44" s="853"/>
      <c r="I44" s="62">
        <v>92445867.709999993</v>
      </c>
      <c r="J44" s="62">
        <v>88634567.959999993</v>
      </c>
      <c r="K44" s="48"/>
    </row>
    <row r="45" spans="1:11">
      <c r="A45" s="123"/>
      <c r="B45" s="106"/>
      <c r="C45" s="866"/>
      <c r="D45" s="866"/>
      <c r="E45" s="108"/>
      <c r="G45" s="853" t="s">
        <v>50</v>
      </c>
      <c r="H45" s="853"/>
      <c r="I45" s="62">
        <v>0</v>
      </c>
      <c r="J45" s="62">
        <v>0</v>
      </c>
      <c r="K45" s="48"/>
    </row>
    <row r="46" spans="1:11">
      <c r="A46" s="123"/>
      <c r="B46" s="106"/>
      <c r="C46" s="866"/>
      <c r="D46" s="866"/>
      <c r="E46" s="108"/>
      <c r="G46" s="853" t="s">
        <v>51</v>
      </c>
      <c r="H46" s="853"/>
      <c r="I46" s="62">
        <v>0</v>
      </c>
      <c r="J46" s="62">
        <v>0</v>
      </c>
      <c r="K46" s="48"/>
    </row>
    <row r="47" spans="1:11">
      <c r="A47" s="123"/>
      <c r="B47" s="106"/>
      <c r="C47" s="866"/>
      <c r="D47" s="866"/>
      <c r="E47" s="108"/>
      <c r="G47" s="106"/>
      <c r="H47" s="60"/>
      <c r="I47" s="108"/>
      <c r="J47" s="108"/>
      <c r="K47" s="48"/>
    </row>
    <row r="48" spans="1:11">
      <c r="A48" s="123"/>
      <c r="B48" s="106"/>
      <c r="C48" s="866"/>
      <c r="D48" s="866"/>
      <c r="E48" s="108"/>
      <c r="G48" s="857" t="s">
        <v>52</v>
      </c>
      <c r="H48" s="857"/>
      <c r="I48" s="109">
        <f>SUM(I50:I54)</f>
        <v>33895534.619999997</v>
      </c>
      <c r="J48" s="109">
        <f>SUM(J50:J54)</f>
        <v>27683750.530000001</v>
      </c>
      <c r="K48" s="48"/>
    </row>
    <row r="49" spans="1:11">
      <c r="A49" s="123"/>
      <c r="B49" s="106"/>
      <c r="C49" s="866"/>
      <c r="D49" s="866"/>
      <c r="E49" s="108"/>
      <c r="G49" s="59"/>
      <c r="H49" s="60"/>
      <c r="I49" s="114"/>
      <c r="J49" s="114"/>
      <c r="K49" s="48"/>
    </row>
    <row r="50" spans="1:11">
      <c r="A50" s="123"/>
      <c r="B50" s="106"/>
      <c r="C50" s="866"/>
      <c r="D50" s="866"/>
      <c r="E50" s="108"/>
      <c r="G50" s="853" t="s">
        <v>53</v>
      </c>
      <c r="H50" s="853"/>
      <c r="I50" s="62">
        <v>6219507.0800000001</v>
      </c>
      <c r="J50" s="62">
        <v>2534422.5</v>
      </c>
      <c r="K50" s="48"/>
    </row>
    <row r="51" spans="1:11">
      <c r="A51" s="123"/>
      <c r="B51" s="106"/>
      <c r="C51" s="866"/>
      <c r="D51" s="866"/>
      <c r="E51" s="108"/>
      <c r="G51" s="853" t="s">
        <v>54</v>
      </c>
      <c r="H51" s="853"/>
      <c r="I51" s="62">
        <v>27676027.539999999</v>
      </c>
      <c r="J51" s="62">
        <v>25149328.030000001</v>
      </c>
      <c r="K51" s="48"/>
    </row>
    <row r="52" spans="1:11">
      <c r="A52" s="123"/>
      <c r="B52" s="106"/>
      <c r="C52" s="866"/>
      <c r="D52" s="866"/>
      <c r="E52" s="108"/>
      <c r="G52" s="853" t="s">
        <v>55</v>
      </c>
      <c r="H52" s="853"/>
      <c r="I52" s="62">
        <v>0</v>
      </c>
      <c r="J52" s="62">
        <v>0</v>
      </c>
      <c r="K52" s="48"/>
    </row>
    <row r="53" spans="1:11">
      <c r="A53" s="123"/>
      <c r="B53" s="106"/>
      <c r="C53" s="106"/>
      <c r="D53" s="108"/>
      <c r="E53" s="108"/>
      <c r="G53" s="853" t="s">
        <v>56</v>
      </c>
      <c r="H53" s="853"/>
      <c r="I53" s="62">
        <v>0</v>
      </c>
      <c r="J53" s="62">
        <v>0</v>
      </c>
      <c r="K53" s="48"/>
    </row>
    <row r="54" spans="1:11">
      <c r="A54" s="123"/>
      <c r="B54" s="106"/>
      <c r="C54" s="106"/>
      <c r="D54" s="108"/>
      <c r="E54" s="108"/>
      <c r="G54" s="853" t="s">
        <v>57</v>
      </c>
      <c r="H54" s="853"/>
      <c r="I54" s="62">
        <v>0</v>
      </c>
      <c r="J54" s="62">
        <v>0</v>
      </c>
      <c r="K54" s="48"/>
    </row>
    <row r="55" spans="1:11">
      <c r="A55" s="123"/>
      <c r="B55" s="106"/>
      <c r="C55" s="106"/>
      <c r="D55" s="108"/>
      <c r="E55" s="108"/>
      <c r="G55" s="106"/>
      <c r="H55" s="60"/>
      <c r="I55" s="108"/>
      <c r="J55" s="108"/>
      <c r="K55" s="48"/>
    </row>
    <row r="56" spans="1:11" ht="25.5" customHeight="1">
      <c r="A56" s="123"/>
      <c r="B56" s="106"/>
      <c r="C56" s="106"/>
      <c r="D56" s="108"/>
      <c r="E56" s="108"/>
      <c r="G56" s="857" t="s">
        <v>58</v>
      </c>
      <c r="H56" s="857"/>
      <c r="I56" s="109">
        <f>SUM(I58:I59)</f>
        <v>0</v>
      </c>
      <c r="J56" s="109">
        <f>SUM(J58:J59)</f>
        <v>0</v>
      </c>
      <c r="K56" s="48"/>
    </row>
    <row r="57" spans="1:11">
      <c r="A57" s="123"/>
      <c r="B57" s="106"/>
      <c r="C57" s="106"/>
      <c r="D57" s="108"/>
      <c r="E57" s="108"/>
      <c r="G57" s="106"/>
      <c r="H57" s="60"/>
      <c r="I57" s="108"/>
      <c r="J57" s="108"/>
      <c r="K57" s="48"/>
    </row>
    <row r="58" spans="1:11">
      <c r="A58" s="123"/>
      <c r="B58" s="106"/>
      <c r="C58" s="106"/>
      <c r="D58" s="108"/>
      <c r="E58" s="108"/>
      <c r="G58" s="853" t="s">
        <v>59</v>
      </c>
      <c r="H58" s="853"/>
      <c r="I58" s="62">
        <v>0</v>
      </c>
      <c r="J58" s="62">
        <v>0</v>
      </c>
      <c r="K58" s="48"/>
    </row>
    <row r="59" spans="1:11">
      <c r="A59" s="123"/>
      <c r="B59" s="106"/>
      <c r="C59" s="106"/>
      <c r="D59" s="108"/>
      <c r="E59" s="108"/>
      <c r="G59" s="853" t="s">
        <v>60</v>
      </c>
      <c r="H59" s="853"/>
      <c r="I59" s="62">
        <v>0</v>
      </c>
      <c r="J59" s="62">
        <v>0</v>
      </c>
      <c r="K59" s="48"/>
    </row>
    <row r="60" spans="1:11" ht="9.9499999999999993" customHeight="1">
      <c r="A60" s="123"/>
      <c r="B60" s="106"/>
      <c r="C60" s="106"/>
      <c r="D60" s="108"/>
      <c r="E60" s="108"/>
      <c r="G60" s="106"/>
      <c r="H60" s="115"/>
      <c r="I60" s="108"/>
      <c r="J60" s="108"/>
      <c r="K60" s="48"/>
    </row>
    <row r="61" spans="1:11">
      <c r="A61" s="123"/>
      <c r="B61" s="106"/>
      <c r="C61" s="106"/>
      <c r="D61" s="108"/>
      <c r="E61" s="108"/>
      <c r="G61" s="857" t="s">
        <v>61</v>
      </c>
      <c r="H61" s="857"/>
      <c r="I61" s="109">
        <f>I42+I48+I56</f>
        <v>126341402.32999998</v>
      </c>
      <c r="J61" s="109">
        <f>J42+J48+J56</f>
        <v>116318318.48999999</v>
      </c>
      <c r="K61" s="48"/>
    </row>
    <row r="62" spans="1:11" ht="9.9499999999999993" customHeight="1">
      <c r="A62" s="123"/>
      <c r="B62" s="106"/>
      <c r="C62" s="106"/>
      <c r="D62" s="108"/>
      <c r="E62" s="108"/>
      <c r="G62" s="106"/>
      <c r="H62" s="60"/>
      <c r="I62" s="108"/>
      <c r="J62" s="108"/>
      <c r="K62" s="48"/>
    </row>
    <row r="63" spans="1:11">
      <c r="A63" s="123"/>
      <c r="B63" s="106"/>
      <c r="C63" s="106"/>
      <c r="D63" s="108"/>
      <c r="E63" s="108"/>
      <c r="G63" s="857" t="s">
        <v>186</v>
      </c>
      <c r="H63" s="857"/>
      <c r="I63" s="109">
        <f>I38+I61</f>
        <v>126934136.16999999</v>
      </c>
      <c r="J63" s="109">
        <f>J38+J61</f>
        <v>121161194.05</v>
      </c>
      <c r="K63" s="48"/>
    </row>
    <row r="64" spans="1:11" ht="6" customHeight="1">
      <c r="A64" s="268"/>
      <c r="B64" s="116"/>
      <c r="C64" s="116"/>
      <c r="D64" s="116"/>
      <c r="E64" s="116"/>
      <c r="F64" s="117"/>
      <c r="G64" s="116"/>
      <c r="H64" s="116"/>
      <c r="I64" s="116"/>
      <c r="J64" s="116"/>
      <c r="K64" s="75"/>
    </row>
    <row r="65" spans="2:10" ht="6" customHeight="1">
      <c r="B65" s="60"/>
      <c r="C65" s="81"/>
      <c r="D65" s="82"/>
      <c r="E65" s="82"/>
      <c r="G65" s="83"/>
      <c r="H65" s="81"/>
      <c r="I65" s="82"/>
      <c r="J65" s="82"/>
    </row>
    <row r="66" spans="2:10" ht="6" customHeight="1">
      <c r="B66" s="60"/>
      <c r="C66" s="81"/>
      <c r="D66" s="82"/>
      <c r="E66" s="82"/>
      <c r="G66" s="83"/>
      <c r="H66" s="81"/>
      <c r="I66" s="82"/>
      <c r="J66" s="82"/>
    </row>
    <row r="67" spans="2:10" ht="6" customHeight="1">
      <c r="B67" s="60"/>
      <c r="C67" s="81"/>
      <c r="D67" s="82"/>
      <c r="E67" s="82"/>
      <c r="G67" s="83"/>
      <c r="H67" s="81"/>
      <c r="I67" s="82"/>
      <c r="J67" s="82"/>
    </row>
    <row r="68" spans="2:10" ht="15" customHeight="1">
      <c r="B68" s="865" t="s">
        <v>76</v>
      </c>
      <c r="C68" s="865"/>
      <c r="D68" s="865"/>
      <c r="E68" s="865"/>
      <c r="F68" s="865"/>
      <c r="G68" s="865"/>
      <c r="H68" s="865"/>
      <c r="I68" s="865"/>
      <c r="J68" s="865"/>
    </row>
    <row r="69" spans="2:10" ht="9.75" customHeight="1">
      <c r="B69" s="60"/>
      <c r="C69" s="81"/>
      <c r="D69" s="82"/>
      <c r="E69" s="82"/>
      <c r="G69" s="83"/>
      <c r="H69" s="81"/>
      <c r="I69" s="82"/>
      <c r="J69" s="82"/>
    </row>
    <row r="70" spans="2:10" ht="50.1" customHeight="1">
      <c r="B70" s="60"/>
      <c r="C70" s="860"/>
      <c r="D70" s="860"/>
      <c r="E70" s="82"/>
      <c r="G70" s="861"/>
      <c r="H70" s="861"/>
      <c r="I70" s="82"/>
      <c r="J70" s="82"/>
    </row>
    <row r="71" spans="2:10" ht="14.1" customHeight="1">
      <c r="B71" s="85"/>
      <c r="C71" s="862" t="s">
        <v>541</v>
      </c>
      <c r="D71" s="862"/>
      <c r="E71" s="82"/>
      <c r="F71" s="82"/>
      <c r="G71" s="863" t="s">
        <v>542</v>
      </c>
      <c r="H71" s="863"/>
      <c r="I71" s="86"/>
      <c r="J71" s="82"/>
    </row>
    <row r="72" spans="2:10" ht="14.1" customHeight="1">
      <c r="B72" s="87"/>
      <c r="C72" s="858" t="s">
        <v>3213</v>
      </c>
      <c r="D72" s="858"/>
      <c r="E72" s="88"/>
      <c r="F72" s="88"/>
      <c r="G72" s="864" t="s">
        <v>543</v>
      </c>
      <c r="H72" s="864"/>
      <c r="I72" s="86"/>
      <c r="J72" s="82"/>
    </row>
  </sheetData>
  <sheetProtection formatCells="0" selectLockedCells="1"/>
  <mergeCells count="74">
    <mergeCell ref="A8:A9"/>
    <mergeCell ref="B8:C9"/>
    <mergeCell ref="F8:F9"/>
    <mergeCell ref="G8:H9"/>
    <mergeCell ref="G19:H19"/>
    <mergeCell ref="B12:C12"/>
    <mergeCell ref="B14:C14"/>
    <mergeCell ref="G14:H14"/>
    <mergeCell ref="B16:C16"/>
    <mergeCell ref="G16:H16"/>
    <mergeCell ref="G12:H12"/>
    <mergeCell ref="B31:C31"/>
    <mergeCell ref="G31:H31"/>
    <mergeCell ref="G54:H54"/>
    <mergeCell ref="G56:H56"/>
    <mergeCell ref="B35:C35"/>
    <mergeCell ref="B36:C36"/>
    <mergeCell ref="G36:H36"/>
    <mergeCell ref="G44:H44"/>
    <mergeCell ref="B37:C37"/>
    <mergeCell ref="G38:H38"/>
    <mergeCell ref="B39:C39"/>
    <mergeCell ref="G48:H48"/>
    <mergeCell ref="G50:H50"/>
    <mergeCell ref="G51:H51"/>
    <mergeCell ref="G33:H33"/>
    <mergeCell ref="C45:D52"/>
    <mergeCell ref="G58:H58"/>
    <mergeCell ref="G59:H59"/>
    <mergeCell ref="G45:H45"/>
    <mergeCell ref="G46:H46"/>
    <mergeCell ref="C72:D72"/>
    <mergeCell ref="G71:H71"/>
    <mergeCell ref="G72:H72"/>
    <mergeCell ref="G52:H52"/>
    <mergeCell ref="G53:H53"/>
    <mergeCell ref="C71:D71"/>
    <mergeCell ref="G70:H70"/>
    <mergeCell ref="C70:D70"/>
    <mergeCell ref="B68:J68"/>
    <mergeCell ref="G61:H61"/>
    <mergeCell ref="G63:H63"/>
    <mergeCell ref="B24:C24"/>
    <mergeCell ref="G40:H40"/>
    <mergeCell ref="B41:C41"/>
    <mergeCell ref="G42:H42"/>
    <mergeCell ref="B33:C33"/>
    <mergeCell ref="G25:H25"/>
    <mergeCell ref="B27:C27"/>
    <mergeCell ref="B32:C32"/>
    <mergeCell ref="G32:H32"/>
    <mergeCell ref="B30:C30"/>
    <mergeCell ref="G30:H30"/>
    <mergeCell ref="B29:C29"/>
    <mergeCell ref="G29:H29"/>
    <mergeCell ref="B34:C34"/>
    <mergeCell ref="G34:H34"/>
    <mergeCell ref="G27:H27"/>
    <mergeCell ref="E5:G5"/>
    <mergeCell ref="G23:H23"/>
    <mergeCell ref="C2:I2"/>
    <mergeCell ref="C3:I3"/>
    <mergeCell ref="C4:I4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2" bottom="0.59055118110236227" header="0" footer="0"/>
  <pageSetup scale="5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zoomScale="80" zoomScaleNormal="80" zoomScalePageLayoutView="80" workbookViewId="0">
      <selection sqref="A1:XFD1048576"/>
    </sheetView>
  </sheetViews>
  <sheetFormatPr baseColWidth="10" defaultRowHeight="12.75"/>
  <cols>
    <col min="1" max="1" width="4.5703125" style="26" customWidth="1"/>
    <col min="2" max="2" width="24.7109375" style="26" customWidth="1"/>
    <col min="3" max="3" width="40" style="26" customWidth="1"/>
    <col min="4" max="5" width="18.7109375" style="26" customWidth="1"/>
    <col min="6" max="6" width="10.7109375" style="26" customWidth="1"/>
    <col min="7" max="7" width="24.7109375" style="26" customWidth="1"/>
    <col min="8" max="8" width="29.7109375" style="121" customWidth="1"/>
    <col min="9" max="10" width="18.7109375" style="26" customWidth="1"/>
    <col min="11" max="11" width="4.5703125" style="26" customWidth="1"/>
    <col min="12" max="16384" width="11.42578125" style="26"/>
  </cols>
  <sheetData>
    <row r="1" spans="1:11" ht="14.1" customHeight="1">
      <c r="A1" s="118"/>
      <c r="B1" s="24"/>
      <c r="C1" s="851"/>
      <c r="D1" s="851"/>
      <c r="E1" s="851"/>
      <c r="F1" s="851"/>
      <c r="G1" s="851"/>
      <c r="H1" s="851"/>
      <c r="I1" s="851"/>
      <c r="J1" s="119"/>
      <c r="K1" s="119"/>
    </row>
    <row r="2" spans="1:11" ht="14.1" customHeight="1">
      <c r="A2" s="25"/>
      <c r="B2" s="24"/>
      <c r="C2" s="851" t="s">
        <v>443</v>
      </c>
      <c r="D2" s="851"/>
      <c r="E2" s="851"/>
      <c r="F2" s="851"/>
      <c r="G2" s="851"/>
      <c r="H2" s="851"/>
      <c r="I2" s="851"/>
      <c r="J2" s="25"/>
      <c r="K2" s="25"/>
    </row>
    <row r="3" spans="1:11" ht="14.1" customHeight="1">
      <c r="A3" s="851" t="s">
        <v>3210</v>
      </c>
      <c r="B3" s="851"/>
      <c r="C3" s="851"/>
      <c r="D3" s="851"/>
      <c r="E3" s="851"/>
      <c r="F3" s="851"/>
      <c r="G3" s="851"/>
      <c r="H3" s="851"/>
      <c r="I3" s="851"/>
      <c r="J3" s="851"/>
      <c r="K3" s="851"/>
    </row>
    <row r="4" spans="1:11" ht="14.1" customHeight="1">
      <c r="A4" s="851" t="s">
        <v>0</v>
      </c>
      <c r="B4" s="851"/>
      <c r="C4" s="851"/>
      <c r="D4" s="851"/>
      <c r="E4" s="851"/>
      <c r="F4" s="851"/>
      <c r="G4" s="851"/>
      <c r="H4" s="851"/>
      <c r="I4" s="851"/>
      <c r="J4" s="851"/>
      <c r="K4" s="851"/>
    </row>
    <row r="5" spans="1:11" ht="20.100000000000001" customHeight="1">
      <c r="A5" s="30"/>
      <c r="B5" s="31"/>
      <c r="C5" s="32"/>
      <c r="D5" s="31" t="s">
        <v>3</v>
      </c>
      <c r="E5" s="852" t="s">
        <v>717</v>
      </c>
      <c r="F5" s="852"/>
      <c r="G5" s="852"/>
      <c r="H5" s="289"/>
      <c r="I5" s="289"/>
      <c r="J5" s="289"/>
      <c r="K5" s="289"/>
    </row>
    <row r="6" spans="1:11" ht="3" customHeight="1">
      <c r="A6" s="120"/>
      <c r="B6" s="120"/>
      <c r="C6" s="120"/>
      <c r="D6" s="120"/>
      <c r="E6" s="120"/>
      <c r="F6" s="120"/>
    </row>
    <row r="7" spans="1:11" s="33" customFormat="1" ht="3" customHeight="1">
      <c r="A7" s="30"/>
      <c r="B7" s="34"/>
      <c r="C7" s="34"/>
      <c r="D7" s="34"/>
      <c r="E7" s="34"/>
      <c r="F7" s="35"/>
      <c r="H7" s="122"/>
    </row>
    <row r="8" spans="1:11" s="33" customFormat="1" ht="3" customHeight="1">
      <c r="A8" s="37"/>
      <c r="B8" s="37"/>
      <c r="C8" s="37"/>
      <c r="D8" s="38"/>
      <c r="E8" s="38"/>
      <c r="F8" s="39"/>
      <c r="H8" s="122"/>
    </row>
    <row r="9" spans="1:11" s="33" customFormat="1" ht="20.100000000000001" customHeight="1">
      <c r="A9" s="40"/>
      <c r="B9" s="850" t="s">
        <v>74</v>
      </c>
      <c r="C9" s="850"/>
      <c r="D9" s="41" t="s">
        <v>65</v>
      </c>
      <c r="E9" s="41" t="s">
        <v>66</v>
      </c>
      <c r="F9" s="42"/>
      <c r="G9" s="850" t="s">
        <v>74</v>
      </c>
      <c r="H9" s="850"/>
      <c r="I9" s="41" t="s">
        <v>65</v>
      </c>
      <c r="J9" s="41" t="s">
        <v>66</v>
      </c>
      <c r="K9" s="43"/>
    </row>
    <row r="10" spans="1:11" ht="3" customHeight="1">
      <c r="A10" s="45"/>
      <c r="B10" s="46"/>
      <c r="C10" s="46"/>
      <c r="D10" s="47"/>
      <c r="E10" s="47"/>
      <c r="F10" s="36"/>
      <c r="G10" s="33"/>
      <c r="H10" s="122"/>
      <c r="I10" s="33"/>
      <c r="J10" s="33"/>
      <c r="K10" s="48"/>
    </row>
    <row r="11" spans="1:11" s="33" customFormat="1" ht="3" customHeight="1">
      <c r="A11" s="123"/>
      <c r="B11" s="124"/>
      <c r="C11" s="124"/>
      <c r="D11" s="125"/>
      <c r="E11" s="125"/>
      <c r="F11" s="51"/>
      <c r="H11" s="122"/>
      <c r="K11" s="48"/>
    </row>
    <row r="12" spans="1:11">
      <c r="A12" s="57"/>
      <c r="B12" s="855" t="s">
        <v>5</v>
      </c>
      <c r="C12" s="855"/>
      <c r="D12" s="126">
        <f>D14+D24</f>
        <v>234342.60000000003</v>
      </c>
      <c r="E12" s="126">
        <f>E14+E24</f>
        <v>6007284.7200000016</v>
      </c>
      <c r="F12" s="51"/>
      <c r="G12" s="855" t="s">
        <v>6</v>
      </c>
      <c r="H12" s="855"/>
      <c r="I12" s="126">
        <f>I14+I25</f>
        <v>8546.7099999999991</v>
      </c>
      <c r="J12" s="126">
        <f>J14+J25</f>
        <v>4258688.43</v>
      </c>
      <c r="K12" s="48"/>
    </row>
    <row r="13" spans="1:11">
      <c r="A13" s="54"/>
      <c r="B13" s="59"/>
      <c r="C13" s="86"/>
      <c r="D13" s="127"/>
      <c r="E13" s="127"/>
      <c r="F13" s="51"/>
      <c r="G13" s="59"/>
      <c r="H13" s="59"/>
      <c r="I13" s="127"/>
      <c r="J13" s="127"/>
      <c r="K13" s="48"/>
    </row>
    <row r="14" spans="1:11">
      <c r="A14" s="54"/>
      <c r="B14" s="855" t="s">
        <v>7</v>
      </c>
      <c r="C14" s="855"/>
      <c r="D14" s="126">
        <f>SUM(D16:D22)</f>
        <v>234342.60000000003</v>
      </c>
      <c r="E14" s="126">
        <f>SUM(E16:E22)</f>
        <v>2254084.0699999994</v>
      </c>
      <c r="F14" s="51"/>
      <c r="G14" s="855" t="s">
        <v>8</v>
      </c>
      <c r="H14" s="855"/>
      <c r="I14" s="126">
        <f>SUM(I16:I23)</f>
        <v>8546.7099999999991</v>
      </c>
      <c r="J14" s="126">
        <f>SUM(J16:J23)</f>
        <v>4258688.43</v>
      </c>
      <c r="K14" s="48"/>
    </row>
    <row r="15" spans="1:11">
      <c r="A15" s="54"/>
      <c r="B15" s="59"/>
      <c r="C15" s="86"/>
      <c r="D15" s="127"/>
      <c r="E15" s="127"/>
      <c r="F15" s="51"/>
      <c r="G15" s="59"/>
      <c r="H15" s="59"/>
      <c r="I15" s="127"/>
      <c r="J15" s="127"/>
      <c r="K15" s="48"/>
    </row>
    <row r="16" spans="1:11">
      <c r="A16" s="57"/>
      <c r="B16" s="853" t="s">
        <v>9</v>
      </c>
      <c r="C16" s="853"/>
      <c r="D16" s="128">
        <f>IF(ESF!D16&lt;ESF!E16,ESF!E16-ESF!D16,0)</f>
        <v>0</v>
      </c>
      <c r="E16" s="128">
        <f>IF(D16&gt;0,0,ESF!D16-ESF!E16)</f>
        <v>2242000.0199999996</v>
      </c>
      <c r="F16" s="51"/>
      <c r="G16" s="853" t="s">
        <v>10</v>
      </c>
      <c r="H16" s="853"/>
      <c r="I16" s="128">
        <f>IF(ESF!I16&gt;ESF!J16,ESF!I16-ESF!J16,0)</f>
        <v>0</v>
      </c>
      <c r="J16" s="128">
        <f>IF(I16&gt;0,0,ESF!J16-ESF!I16)</f>
        <v>4258688.43</v>
      </c>
      <c r="K16" s="48"/>
    </row>
    <row r="17" spans="1:11">
      <c r="A17" s="57"/>
      <c r="B17" s="853" t="s">
        <v>11</v>
      </c>
      <c r="C17" s="853"/>
      <c r="D17" s="128">
        <f>IF(ESF!D17&lt;ESF!E17,ESF!E17-ESF!D17,0)</f>
        <v>0</v>
      </c>
      <c r="E17" s="128">
        <f>IF(D17&gt;0,0,ESF!D17-ESF!E17)</f>
        <v>12084.05</v>
      </c>
      <c r="F17" s="51"/>
      <c r="G17" s="853" t="s">
        <v>12</v>
      </c>
      <c r="H17" s="853"/>
      <c r="I17" s="128">
        <f>IF(ESF!I17&gt;ESF!J17,ESF!I17-ESF!J17,0)</f>
        <v>0</v>
      </c>
      <c r="J17" s="128">
        <f>IF(I17&gt;0,0,ESF!J17-ESF!I17)</f>
        <v>0</v>
      </c>
      <c r="K17" s="48"/>
    </row>
    <row r="18" spans="1:11">
      <c r="A18" s="57"/>
      <c r="B18" s="853" t="s">
        <v>13</v>
      </c>
      <c r="C18" s="853"/>
      <c r="D18" s="128">
        <f>IF(ESF!D18&lt;ESF!E18,ESF!E18-ESF!D18,0)</f>
        <v>234342.60000000003</v>
      </c>
      <c r="E18" s="128">
        <f>IF(D18&gt;0,0,ESF!D18-ESF!E18)</f>
        <v>0</v>
      </c>
      <c r="F18" s="51"/>
      <c r="G18" s="853" t="s">
        <v>14</v>
      </c>
      <c r="H18" s="853"/>
      <c r="I18" s="128">
        <f>IF(ESF!I18&gt;ESF!J18,ESF!I18-ESF!J18,0)</f>
        <v>0</v>
      </c>
      <c r="J18" s="128">
        <f>IF(I18&gt;0,0,ESF!J18-ESF!I18)</f>
        <v>0</v>
      </c>
      <c r="K18" s="48"/>
    </row>
    <row r="19" spans="1:11">
      <c r="A19" s="57"/>
      <c r="B19" s="853" t="s">
        <v>15</v>
      </c>
      <c r="C19" s="853"/>
      <c r="D19" s="128">
        <f>IF(ESF!D19&lt;ESF!E19,ESF!E19-ESF!D19,0)</f>
        <v>0</v>
      </c>
      <c r="E19" s="128">
        <f>IF(D19&gt;0,0,ESF!D19-ESF!E19)</f>
        <v>0</v>
      </c>
      <c r="F19" s="51"/>
      <c r="G19" s="853" t="s">
        <v>16</v>
      </c>
      <c r="H19" s="853"/>
      <c r="I19" s="128">
        <f>IF(ESF!I19&gt;ESF!J19,ESF!I19-ESF!J19,0)</f>
        <v>0</v>
      </c>
      <c r="J19" s="128">
        <f>IF(I19&gt;0,0,ESF!J19-ESF!I19)</f>
        <v>0</v>
      </c>
      <c r="K19" s="48"/>
    </row>
    <row r="20" spans="1:11">
      <c r="A20" s="57"/>
      <c r="B20" s="853" t="s">
        <v>17</v>
      </c>
      <c r="C20" s="853"/>
      <c r="D20" s="128">
        <f>IF(ESF!D20&lt;ESF!E20,ESF!E20-ESF!D20,0)</f>
        <v>0</v>
      </c>
      <c r="E20" s="128">
        <f>IF(D20&gt;0,0,ESF!D20-ESF!E20)</f>
        <v>0</v>
      </c>
      <c r="F20" s="51"/>
      <c r="G20" s="853" t="s">
        <v>18</v>
      </c>
      <c r="H20" s="853"/>
      <c r="I20" s="128">
        <f>IF(ESF!I20&gt;ESF!J20,ESF!I20-ESF!J20,0)</f>
        <v>0</v>
      </c>
      <c r="J20" s="128">
        <f>IF(I20&gt;0,0,ESF!J20-ESF!I20)</f>
        <v>0</v>
      </c>
      <c r="K20" s="48"/>
    </row>
    <row r="21" spans="1:11" ht="25.5" customHeight="1">
      <c r="A21" s="57"/>
      <c r="B21" s="853" t="s">
        <v>19</v>
      </c>
      <c r="C21" s="853"/>
      <c r="D21" s="128">
        <f>IF(ESF!D21&lt;ESF!E21,ESF!E21-ESF!D21,0)</f>
        <v>0</v>
      </c>
      <c r="E21" s="128">
        <f>IF(D21&gt;0,0,ESF!D21-ESF!E21)</f>
        <v>0</v>
      </c>
      <c r="F21" s="51"/>
      <c r="G21" s="856" t="s">
        <v>20</v>
      </c>
      <c r="H21" s="856"/>
      <c r="I21" s="128">
        <f>IF(ESF!I21&gt;ESF!J21,ESF!I21-ESF!J21,0)</f>
        <v>0</v>
      </c>
      <c r="J21" s="128">
        <f>IF(I21&gt;0,0,ESF!J21-ESF!I21)</f>
        <v>0</v>
      </c>
      <c r="K21" s="48"/>
    </row>
    <row r="22" spans="1:11">
      <c r="A22" s="57"/>
      <c r="B22" s="853" t="s">
        <v>21</v>
      </c>
      <c r="C22" s="853"/>
      <c r="D22" s="128">
        <f>IF(ESF!D22&lt;ESF!E22,ESF!E22-ESF!D22,0)</f>
        <v>0</v>
      </c>
      <c r="E22" s="128">
        <f>IF(D22&gt;0,0,ESF!D22-ESF!E22)</f>
        <v>0</v>
      </c>
      <c r="F22" s="51"/>
      <c r="G22" s="853" t="s">
        <v>22</v>
      </c>
      <c r="H22" s="853"/>
      <c r="I22" s="128">
        <f>IF(ESF!I22&gt;ESF!J22,ESF!I22-ESF!J22,0)</f>
        <v>0</v>
      </c>
      <c r="J22" s="128">
        <f>IF(I22&gt;0,0,ESF!J22-ESF!I22)</f>
        <v>0</v>
      </c>
      <c r="K22" s="48"/>
    </row>
    <row r="23" spans="1:11">
      <c r="A23" s="54"/>
      <c r="B23" s="59"/>
      <c r="C23" s="86"/>
      <c r="D23" s="127"/>
      <c r="E23" s="127"/>
      <c r="F23" s="51"/>
      <c r="G23" s="853" t="s">
        <v>23</v>
      </c>
      <c r="H23" s="853"/>
      <c r="I23" s="128">
        <f>IF(ESF!I23&gt;ESF!J23,ESF!I23-ESF!J23,0)</f>
        <v>8546.7099999999991</v>
      </c>
      <c r="J23" s="128">
        <f>IF(I23&gt;0,0,ESF!J23-ESF!I23)</f>
        <v>0</v>
      </c>
      <c r="K23" s="48"/>
    </row>
    <row r="24" spans="1:11">
      <c r="A24" s="54"/>
      <c r="B24" s="855" t="s">
        <v>26</v>
      </c>
      <c r="C24" s="855"/>
      <c r="D24" s="126">
        <f>SUM(D26:D34)</f>
        <v>0</v>
      </c>
      <c r="E24" s="126">
        <f>SUM(E26:E34)</f>
        <v>3753200.6500000022</v>
      </c>
      <c r="F24" s="51"/>
      <c r="G24" s="59"/>
      <c r="H24" s="59"/>
      <c r="I24" s="127"/>
      <c r="J24" s="127"/>
      <c r="K24" s="48"/>
    </row>
    <row r="25" spans="1:11">
      <c r="A25" s="54"/>
      <c r="B25" s="59"/>
      <c r="C25" s="86"/>
      <c r="D25" s="127"/>
      <c r="E25" s="127"/>
      <c r="F25" s="51"/>
      <c r="G25" s="857" t="s">
        <v>27</v>
      </c>
      <c r="H25" s="857"/>
      <c r="I25" s="126">
        <f>SUM(I27:I32)</f>
        <v>0</v>
      </c>
      <c r="J25" s="126">
        <f>SUM(J27:J32)</f>
        <v>0</v>
      </c>
      <c r="K25" s="48"/>
    </row>
    <row r="26" spans="1:11">
      <c r="A26" s="57"/>
      <c r="B26" s="853" t="s">
        <v>28</v>
      </c>
      <c r="C26" s="853"/>
      <c r="D26" s="128">
        <f>IF(ESF!D29&lt;ESF!E29,ESF!E29-ESF!D29,0)</f>
        <v>0</v>
      </c>
      <c r="E26" s="128">
        <f>IF(D26&gt;0,0,ESF!D29-ESF!E29)</f>
        <v>0</v>
      </c>
      <c r="F26" s="51"/>
      <c r="G26" s="59"/>
      <c r="H26" s="59"/>
      <c r="I26" s="127"/>
      <c r="J26" s="127"/>
      <c r="K26" s="48"/>
    </row>
    <row r="27" spans="1:11">
      <c r="A27" s="57"/>
      <c r="B27" s="853" t="s">
        <v>30</v>
      </c>
      <c r="C27" s="853"/>
      <c r="D27" s="128">
        <f>IF(ESF!D30&lt;ESF!E30,ESF!E30-ESF!D30,0)</f>
        <v>0</v>
      </c>
      <c r="E27" s="128">
        <f>IF(D27&gt;0,0,ESF!D30-ESF!E30)</f>
        <v>0</v>
      </c>
      <c r="F27" s="51"/>
      <c r="G27" s="853" t="s">
        <v>29</v>
      </c>
      <c r="H27" s="853"/>
      <c r="I27" s="128">
        <f>IF(ESF!I29&gt;ESF!J29,ESF!I29-ESF!J29,0)</f>
        <v>0</v>
      </c>
      <c r="J27" s="128">
        <f>IF(I27&gt;0,0,ESF!J29-ESF!I29)</f>
        <v>0</v>
      </c>
      <c r="K27" s="48"/>
    </row>
    <row r="28" spans="1:11">
      <c r="A28" s="57"/>
      <c r="B28" s="853" t="s">
        <v>32</v>
      </c>
      <c r="C28" s="853"/>
      <c r="D28" s="128">
        <f>IF(ESF!D31&lt;ESF!E31,ESF!E31-ESF!D31,0)</f>
        <v>0</v>
      </c>
      <c r="E28" s="128">
        <f>IF(D28&gt;0,0,ESF!D31-ESF!E31)</f>
        <v>779177.70000000298</v>
      </c>
      <c r="F28" s="51"/>
      <c r="G28" s="853" t="s">
        <v>31</v>
      </c>
      <c r="H28" s="853"/>
      <c r="I28" s="128">
        <f>IF(ESF!I30&gt;ESF!J30,ESF!I30-ESF!J30,0)</f>
        <v>0</v>
      </c>
      <c r="J28" s="128">
        <f>IF(I28&gt;0,0,ESF!J30-ESF!I30)</f>
        <v>0</v>
      </c>
      <c r="K28" s="48"/>
    </row>
    <row r="29" spans="1:11">
      <c r="A29" s="57"/>
      <c r="B29" s="853" t="s">
        <v>34</v>
      </c>
      <c r="C29" s="853"/>
      <c r="D29" s="128">
        <f>IF(ESF!D32&lt;ESF!E32,ESF!E32-ESF!D32,0)</f>
        <v>0</v>
      </c>
      <c r="E29" s="128">
        <f>IF(D29&gt;0,0,ESF!D32-ESF!E32)</f>
        <v>2974022.9499999993</v>
      </c>
      <c r="F29" s="51"/>
      <c r="G29" s="853" t="s">
        <v>33</v>
      </c>
      <c r="H29" s="853"/>
      <c r="I29" s="128">
        <f>IF(ESF!I31&gt;ESF!J31,ESF!I31-ESF!J31,0)</f>
        <v>0</v>
      </c>
      <c r="J29" s="128">
        <f>IF(I29&gt;0,0,ESF!J31-ESF!I31)</f>
        <v>0</v>
      </c>
      <c r="K29" s="48"/>
    </row>
    <row r="30" spans="1:11">
      <c r="A30" s="57"/>
      <c r="B30" s="853" t="s">
        <v>36</v>
      </c>
      <c r="C30" s="853"/>
      <c r="D30" s="128">
        <f>IF(ESF!D33&lt;ESF!E33,ESF!E33-ESF!D33,0)</f>
        <v>0</v>
      </c>
      <c r="E30" s="128">
        <f>IF(D30&gt;0,0,ESF!D33-ESF!E33)</f>
        <v>0</v>
      </c>
      <c r="F30" s="51"/>
      <c r="G30" s="853" t="s">
        <v>35</v>
      </c>
      <c r="H30" s="853"/>
      <c r="I30" s="128">
        <f>IF(ESF!I32&gt;ESF!J32,ESF!I32-ESF!J32,0)</f>
        <v>0</v>
      </c>
      <c r="J30" s="128">
        <f>IF(I30&gt;0,0,ESF!J32-ESF!I32)</f>
        <v>0</v>
      </c>
      <c r="K30" s="48"/>
    </row>
    <row r="31" spans="1:11" ht="26.1" customHeight="1">
      <c r="A31" s="57"/>
      <c r="B31" s="856" t="s">
        <v>38</v>
      </c>
      <c r="C31" s="856"/>
      <c r="D31" s="128">
        <f>IF(ESF!D34&lt;ESF!E34,ESF!E34-ESF!D34,0)</f>
        <v>0</v>
      </c>
      <c r="E31" s="128">
        <f>IF(D31&gt;0,0,ESF!D34-ESF!E34)</f>
        <v>0</v>
      </c>
      <c r="F31" s="51"/>
      <c r="G31" s="856" t="s">
        <v>37</v>
      </c>
      <c r="H31" s="856"/>
      <c r="I31" s="128">
        <f>IF(ESF!I33&gt;ESF!J33,ESF!I33-ESF!J33,0)</f>
        <v>0</v>
      </c>
      <c r="J31" s="128">
        <f>IF(I31&gt;0,0,ESF!J33-ESF!I33)</f>
        <v>0</v>
      </c>
      <c r="K31" s="48"/>
    </row>
    <row r="32" spans="1:11">
      <c r="A32" s="57"/>
      <c r="B32" s="853" t="s">
        <v>40</v>
      </c>
      <c r="C32" s="853"/>
      <c r="D32" s="128">
        <f>IF(ESF!D35&lt;ESF!E35,ESF!E35-ESF!D35,0)</f>
        <v>0</v>
      </c>
      <c r="E32" s="128">
        <f>IF(D32&gt;0,0,ESF!D35-ESF!E35)</f>
        <v>0</v>
      </c>
      <c r="F32" s="51"/>
      <c r="G32" s="853" t="s">
        <v>39</v>
      </c>
      <c r="H32" s="853"/>
      <c r="I32" s="128">
        <f>IF(ESF!I34&gt;ESF!J34,ESF!I34-ESF!J34,0)</f>
        <v>0</v>
      </c>
      <c r="J32" s="128">
        <f>IF(I32&gt;0,0,ESF!J34-ESF!I34)</f>
        <v>0</v>
      </c>
      <c r="K32" s="48"/>
    </row>
    <row r="33" spans="1:11" ht="25.5" customHeight="1">
      <c r="A33" s="57"/>
      <c r="B33" s="856" t="s">
        <v>41</v>
      </c>
      <c r="C33" s="856"/>
      <c r="D33" s="128">
        <f>IF(ESF!D36&lt;ESF!E36,ESF!E36-ESF!D36,0)</f>
        <v>0</v>
      </c>
      <c r="E33" s="128">
        <f>IF(D33&gt;0,0,ESF!D36-ESF!E36)</f>
        <v>0</v>
      </c>
      <c r="F33" s="51"/>
      <c r="G33" s="59"/>
      <c r="H33" s="59"/>
      <c r="I33" s="129"/>
      <c r="J33" s="129"/>
      <c r="K33" s="48"/>
    </row>
    <row r="34" spans="1:11">
      <c r="A34" s="57"/>
      <c r="B34" s="853" t="s">
        <v>43</v>
      </c>
      <c r="C34" s="853"/>
      <c r="D34" s="128">
        <f>IF(ESF!D37&lt;ESF!E37,ESF!E37-ESF!D37,0)</f>
        <v>0</v>
      </c>
      <c r="E34" s="128">
        <f>IF(D34&gt;0,0,ESF!D37-ESF!E37)</f>
        <v>0</v>
      </c>
      <c r="F34" s="51"/>
      <c r="G34" s="855" t="s">
        <v>46</v>
      </c>
      <c r="H34" s="855"/>
      <c r="I34" s="126">
        <f>I36+I42+I50</f>
        <v>10023083.839999998</v>
      </c>
      <c r="J34" s="126">
        <f>J36+J42+J50</f>
        <v>25149328.030000001</v>
      </c>
      <c r="K34" s="48"/>
    </row>
    <row r="35" spans="1:11">
      <c r="A35" s="54"/>
      <c r="B35" s="59"/>
      <c r="C35" s="86"/>
      <c r="D35" s="129"/>
      <c r="E35" s="129"/>
      <c r="F35" s="51"/>
      <c r="G35" s="59"/>
      <c r="H35" s="59"/>
      <c r="I35" s="127"/>
      <c r="J35" s="127"/>
      <c r="K35" s="48"/>
    </row>
    <row r="36" spans="1:11">
      <c r="A36" s="57"/>
      <c r="B36" s="33"/>
      <c r="C36" s="33"/>
      <c r="D36" s="33"/>
      <c r="E36" s="33"/>
      <c r="F36" s="51"/>
      <c r="G36" s="855" t="s">
        <v>48</v>
      </c>
      <c r="H36" s="855"/>
      <c r="I36" s="126">
        <f>SUM(I38:I40)</f>
        <v>3811299.75</v>
      </c>
      <c r="J36" s="126">
        <f>SUM(J38:J40)</f>
        <v>0</v>
      </c>
      <c r="K36" s="48"/>
    </row>
    <row r="37" spans="1:11">
      <c r="A37" s="54"/>
      <c r="B37" s="33"/>
      <c r="C37" s="33"/>
      <c r="D37" s="33"/>
      <c r="E37" s="33"/>
      <c r="F37" s="51"/>
      <c r="G37" s="59"/>
      <c r="H37" s="59"/>
      <c r="I37" s="127"/>
      <c r="J37" s="127"/>
      <c r="K37" s="48"/>
    </row>
    <row r="38" spans="1:11">
      <c r="A38" s="57"/>
      <c r="B38" s="33"/>
      <c r="C38" s="33"/>
      <c r="D38" s="33"/>
      <c r="E38" s="33"/>
      <c r="F38" s="51"/>
      <c r="G38" s="853" t="s">
        <v>49</v>
      </c>
      <c r="H38" s="853"/>
      <c r="I38" s="128">
        <f>IF(ESF!I44&gt;ESF!J44,ESF!I44-ESF!J44,0)</f>
        <v>3811299.75</v>
      </c>
      <c r="J38" s="128">
        <f>IF(I38&gt;0,0,ESF!J44-ESF!I44)</f>
        <v>0</v>
      </c>
      <c r="K38" s="48"/>
    </row>
    <row r="39" spans="1:11">
      <c r="A39" s="54"/>
      <c r="B39" s="33"/>
      <c r="C39" s="33"/>
      <c r="D39" s="33"/>
      <c r="E39" s="33"/>
      <c r="F39" s="51"/>
      <c r="G39" s="853" t="s">
        <v>50</v>
      </c>
      <c r="H39" s="853"/>
      <c r="I39" s="128">
        <f>IF(ESF!I45&gt;ESF!J45,ESF!I45-ESF!J45,0)</f>
        <v>0</v>
      </c>
      <c r="J39" s="128">
        <f>IF(I39&gt;0,0,ESF!J45-ESF!I45)</f>
        <v>0</v>
      </c>
      <c r="K39" s="48"/>
    </row>
    <row r="40" spans="1:11">
      <c r="A40" s="57"/>
      <c r="B40" s="33"/>
      <c r="C40" s="33"/>
      <c r="D40" s="33"/>
      <c r="E40" s="33"/>
      <c r="F40" s="51"/>
      <c r="G40" s="853" t="s">
        <v>51</v>
      </c>
      <c r="H40" s="853"/>
      <c r="I40" s="128">
        <f>IF(ESF!I46&gt;ESF!J46,ESF!I46-ESF!J46,0)</f>
        <v>0</v>
      </c>
      <c r="J40" s="128">
        <f>IF(I40&gt;0,0,ESF!J46-ESF!I46)</f>
        <v>0</v>
      </c>
      <c r="K40" s="48"/>
    </row>
    <row r="41" spans="1:11">
      <c r="A41" s="57"/>
      <c r="B41" s="33"/>
      <c r="C41" s="33"/>
      <c r="D41" s="33"/>
      <c r="E41" s="33"/>
      <c r="F41" s="51"/>
      <c r="G41" s="59"/>
      <c r="H41" s="59"/>
      <c r="I41" s="127"/>
      <c r="J41" s="127"/>
      <c r="K41" s="48"/>
    </row>
    <row r="42" spans="1:11">
      <c r="A42" s="57"/>
      <c r="B42" s="33"/>
      <c r="C42" s="33"/>
      <c r="D42" s="33"/>
      <c r="E42" s="33"/>
      <c r="F42" s="51"/>
      <c r="G42" s="855" t="s">
        <v>52</v>
      </c>
      <c r="H42" s="855"/>
      <c r="I42" s="126">
        <f>SUM(I44:I48)</f>
        <v>6211784.089999998</v>
      </c>
      <c r="J42" s="126">
        <f>SUM(J44:J48)</f>
        <v>25149328.030000001</v>
      </c>
      <c r="K42" s="48"/>
    </row>
    <row r="43" spans="1:11">
      <c r="A43" s="57"/>
      <c r="B43" s="33"/>
      <c r="C43" s="33"/>
      <c r="D43" s="33"/>
      <c r="E43" s="33"/>
      <c r="F43" s="51"/>
      <c r="G43" s="59"/>
      <c r="H43" s="59"/>
      <c r="I43" s="127"/>
      <c r="J43" s="127"/>
      <c r="K43" s="48"/>
    </row>
    <row r="44" spans="1:11">
      <c r="A44" s="57"/>
      <c r="B44" s="33"/>
      <c r="C44" s="33"/>
      <c r="D44" s="33"/>
      <c r="E44" s="33"/>
      <c r="F44" s="51"/>
      <c r="G44" s="853" t="s">
        <v>53</v>
      </c>
      <c r="H44" s="853"/>
      <c r="I44" s="128">
        <f>IF(ESF!I50&gt;ESF!J50,ESF!I50-ESF!J50,0)</f>
        <v>3685084.58</v>
      </c>
      <c r="J44" s="128">
        <f>IF(I44&gt;0,0,ESF!J50-ESF!I50)</f>
        <v>0</v>
      </c>
      <c r="K44" s="48"/>
    </row>
    <row r="45" spans="1:11">
      <c r="A45" s="57"/>
      <c r="B45" s="33"/>
      <c r="C45" s="33"/>
      <c r="D45" s="33"/>
      <c r="E45" s="33"/>
      <c r="F45" s="51"/>
      <c r="G45" s="853" t="s">
        <v>54</v>
      </c>
      <c r="H45" s="853"/>
      <c r="I45" s="128">
        <f>IF(ESF!I51&gt;ESF!J51,ESF!I51-ESF!J51,0)</f>
        <v>2526699.5099999979</v>
      </c>
      <c r="J45" s="128">
        <f>IF(I45&gt;0,0,ESF!J51-ESF!I51)</f>
        <v>0</v>
      </c>
      <c r="K45" s="48"/>
    </row>
    <row r="46" spans="1:11">
      <c r="A46" s="57"/>
      <c r="B46" s="33"/>
      <c r="C46" s="33"/>
      <c r="D46" s="33"/>
      <c r="E46" s="33"/>
      <c r="F46" s="51"/>
      <c r="G46" s="853" t="s">
        <v>55</v>
      </c>
      <c r="H46" s="853"/>
      <c r="I46" s="128">
        <f>IF(ESF!I52&gt;ESF!J52,ESF!I52-ESF!J52,0)</f>
        <v>0</v>
      </c>
      <c r="J46" s="128">
        <f>IF(I46&gt;0,0,ESF!J52-ESF!I52)</f>
        <v>0</v>
      </c>
      <c r="K46" s="48"/>
    </row>
    <row r="47" spans="1:11">
      <c r="A47" s="57"/>
      <c r="B47" s="33"/>
      <c r="C47" s="33"/>
      <c r="D47" s="33"/>
      <c r="E47" s="33"/>
      <c r="F47" s="51"/>
      <c r="G47" s="853" t="s">
        <v>56</v>
      </c>
      <c r="H47" s="853"/>
      <c r="I47" s="128">
        <f>IF(ESF!I53&gt;ESF!J53,ESF!I53-ESF!J53,0)</f>
        <v>0</v>
      </c>
      <c r="J47" s="128">
        <f>IF(I47&gt;0,0,ESF!J53-ESF!I53)</f>
        <v>0</v>
      </c>
      <c r="K47" s="48"/>
    </row>
    <row r="48" spans="1:11">
      <c r="A48" s="54"/>
      <c r="B48" s="33"/>
      <c r="C48" s="33"/>
      <c r="D48" s="33"/>
      <c r="E48" s="33"/>
      <c r="F48" s="51"/>
      <c r="G48" s="853" t="s">
        <v>57</v>
      </c>
      <c r="H48" s="853"/>
      <c r="I48" s="128">
        <f>IF(ESF!I54&gt;ESF!J54,ESF!I54-ESF!J54,0)</f>
        <v>0</v>
      </c>
      <c r="J48" s="128">
        <v>25149328.030000001</v>
      </c>
      <c r="K48" s="48"/>
    </row>
    <row r="49" spans="1:11">
      <c r="A49" s="57"/>
      <c r="B49" s="33"/>
      <c r="C49" s="33"/>
      <c r="D49" s="33"/>
      <c r="E49" s="33"/>
      <c r="F49" s="51"/>
      <c r="G49" s="59"/>
      <c r="H49" s="59"/>
      <c r="I49" s="127"/>
      <c r="J49" s="127"/>
      <c r="K49" s="48"/>
    </row>
    <row r="50" spans="1:11" ht="26.1" customHeight="1">
      <c r="A50" s="54"/>
      <c r="B50" s="33"/>
      <c r="C50" s="33"/>
      <c r="D50" s="33"/>
      <c r="E50" s="33"/>
      <c r="F50" s="51"/>
      <c r="G50" s="855" t="s">
        <v>77</v>
      </c>
      <c r="H50" s="855"/>
      <c r="I50" s="126">
        <f>SUM(I52:I53)</f>
        <v>0</v>
      </c>
      <c r="J50" s="126">
        <f>SUM(J52:J53)</f>
        <v>0</v>
      </c>
      <c r="K50" s="48"/>
    </row>
    <row r="51" spans="1:11">
      <c r="A51" s="57"/>
      <c r="B51" s="33"/>
      <c r="C51" s="33"/>
      <c r="D51" s="33"/>
      <c r="E51" s="33"/>
      <c r="F51" s="51"/>
      <c r="G51" s="59"/>
      <c r="H51" s="59"/>
      <c r="I51" s="127"/>
      <c r="J51" s="127"/>
      <c r="K51" s="48"/>
    </row>
    <row r="52" spans="1:11">
      <c r="A52" s="57"/>
      <c r="B52" s="33"/>
      <c r="C52" s="33"/>
      <c r="D52" s="33"/>
      <c r="E52" s="33"/>
      <c r="F52" s="51"/>
      <c r="G52" s="853" t="s">
        <v>59</v>
      </c>
      <c r="H52" s="853"/>
      <c r="I52" s="128">
        <f>IF(ESF!I58&gt;ESF!J58,ESF!I58-ESF!J58,0)</f>
        <v>0</v>
      </c>
      <c r="J52" s="128">
        <f>IF(I52&gt;0,0,ESF!J58-ESF!I58)</f>
        <v>0</v>
      </c>
      <c r="K52" s="48"/>
    </row>
    <row r="53" spans="1:11" ht="19.5" customHeight="1">
      <c r="A53" s="130"/>
      <c r="B53" s="73"/>
      <c r="C53" s="73"/>
      <c r="D53" s="73"/>
      <c r="E53" s="73"/>
      <c r="F53" s="116"/>
      <c r="G53" s="873" t="s">
        <v>60</v>
      </c>
      <c r="H53" s="873"/>
      <c r="I53" s="131">
        <f>IF(ESF!I59&gt;ESF!J59,ESF!I59-ESF!J59,0)</f>
        <v>0</v>
      </c>
      <c r="J53" s="131">
        <f>IF(I53&gt;0,0,ESF!J59-ESF!I59)</f>
        <v>0</v>
      </c>
      <c r="K53" s="75"/>
    </row>
    <row r="54" spans="1:11" ht="6" customHeight="1">
      <c r="A54" s="132"/>
      <c r="B54" s="73"/>
      <c r="C54" s="76"/>
      <c r="D54" s="77"/>
      <c r="E54" s="78"/>
      <c r="F54" s="78"/>
      <c r="G54" s="73"/>
      <c r="H54" s="133"/>
      <c r="I54" s="77"/>
      <c r="J54" s="78"/>
      <c r="K54" s="78"/>
    </row>
    <row r="55" spans="1:11" ht="6" customHeight="1">
      <c r="A55" s="33"/>
      <c r="C55" s="60"/>
      <c r="D55" s="81"/>
      <c r="E55" s="82"/>
      <c r="F55" s="82"/>
      <c r="H55" s="134"/>
      <c r="I55" s="81"/>
      <c r="J55" s="82"/>
      <c r="K55" s="82"/>
    </row>
    <row r="56" spans="1:11" ht="6" customHeight="1">
      <c r="B56" s="60"/>
      <c r="C56" s="81"/>
      <c r="D56" s="82"/>
      <c r="E56" s="82"/>
      <c r="G56" s="83"/>
      <c r="H56" s="135"/>
      <c r="I56" s="82"/>
      <c r="J56" s="82"/>
    </row>
    <row r="57" spans="1:11" ht="15" customHeight="1">
      <c r="B57" s="865" t="s">
        <v>76</v>
      </c>
      <c r="C57" s="865"/>
      <c r="D57" s="865"/>
      <c r="E57" s="865"/>
      <c r="F57" s="865"/>
      <c r="G57" s="865"/>
      <c r="H57" s="865"/>
      <c r="I57" s="865"/>
      <c r="J57" s="865"/>
    </row>
    <row r="58" spans="1:11" ht="9.75" customHeight="1">
      <c r="B58" s="60"/>
      <c r="C58" s="81"/>
      <c r="D58" s="82"/>
      <c r="E58" s="82"/>
      <c r="G58" s="83"/>
      <c r="H58" s="135"/>
      <c r="I58" s="82"/>
      <c r="J58" s="82"/>
    </row>
    <row r="59" spans="1:11" ht="50.1" customHeight="1">
      <c r="B59" s="60"/>
      <c r="C59" s="136"/>
      <c r="D59" s="137"/>
      <c r="E59" s="82"/>
      <c r="G59" s="138"/>
      <c r="H59" s="139"/>
      <c r="I59" s="82"/>
      <c r="J59" s="82"/>
    </row>
    <row r="60" spans="1:11" ht="14.1" customHeight="1">
      <c r="B60" s="85"/>
      <c r="C60" s="862" t="s">
        <v>541</v>
      </c>
      <c r="D60" s="862"/>
      <c r="E60" s="82"/>
      <c r="F60" s="82"/>
      <c r="G60" s="863" t="s">
        <v>542</v>
      </c>
      <c r="H60" s="863"/>
      <c r="I60" s="86"/>
      <c r="J60" s="82"/>
    </row>
    <row r="61" spans="1:11" ht="14.1" customHeight="1">
      <c r="B61" s="87"/>
      <c r="C61" s="858" t="s">
        <v>3214</v>
      </c>
      <c r="D61" s="858"/>
      <c r="E61" s="88"/>
      <c r="F61" s="88"/>
      <c r="G61" s="864" t="s">
        <v>543</v>
      </c>
      <c r="H61" s="864"/>
      <c r="I61" s="86"/>
      <c r="J61" s="82"/>
    </row>
    <row r="62" spans="1:11">
      <c r="A62" s="115"/>
      <c r="F62" s="51"/>
    </row>
  </sheetData>
  <sheetProtection formatCells="0" selectLockedCells="1"/>
  <mergeCells count="62">
    <mergeCell ref="G14:H14"/>
    <mergeCell ref="G16:H16"/>
    <mergeCell ref="B12:C12"/>
    <mergeCell ref="B14:C14"/>
    <mergeCell ref="B16:C16"/>
    <mergeCell ref="B17:C17"/>
    <mergeCell ref="B9:C9"/>
    <mergeCell ref="B18:C18"/>
    <mergeCell ref="G17:H17"/>
    <mergeCell ref="B31:C31"/>
    <mergeCell ref="B19:C19"/>
    <mergeCell ref="B20:C20"/>
    <mergeCell ref="B21:C21"/>
    <mergeCell ref="B22:C22"/>
    <mergeCell ref="G31:H31"/>
    <mergeCell ref="G22:H22"/>
    <mergeCell ref="G20:H20"/>
    <mergeCell ref="G21:H21"/>
    <mergeCell ref="G19:H19"/>
    <mergeCell ref="G18:H18"/>
    <mergeCell ref="G12:H12"/>
    <mergeCell ref="B33:C33"/>
    <mergeCell ref="B32:C32"/>
    <mergeCell ref="B26:C26"/>
    <mergeCell ref="B27:C27"/>
    <mergeCell ref="B30:C30"/>
    <mergeCell ref="B28:C28"/>
    <mergeCell ref="B29:C29"/>
    <mergeCell ref="G52:H52"/>
    <mergeCell ref="C61:D61"/>
    <mergeCell ref="G61:H61"/>
    <mergeCell ref="B57:J57"/>
    <mergeCell ref="C60:D60"/>
    <mergeCell ref="G60:H60"/>
    <mergeCell ref="G53:H53"/>
    <mergeCell ref="G45:H45"/>
    <mergeCell ref="G46:H46"/>
    <mergeCell ref="G47:H47"/>
    <mergeCell ref="G48:H48"/>
    <mergeCell ref="G50:H50"/>
    <mergeCell ref="B34:C34"/>
    <mergeCell ref="G32:H32"/>
    <mergeCell ref="G39:H39"/>
    <mergeCell ref="G44:H44"/>
    <mergeCell ref="G23:H23"/>
    <mergeCell ref="G25:H25"/>
    <mergeCell ref="G27:H27"/>
    <mergeCell ref="G36:H36"/>
    <mergeCell ref="G38:H38"/>
    <mergeCell ref="G42:H42"/>
    <mergeCell ref="G40:H40"/>
    <mergeCell ref="G34:H34"/>
    <mergeCell ref="G28:H28"/>
    <mergeCell ref="G29:H29"/>
    <mergeCell ref="G30:H30"/>
    <mergeCell ref="B24:C24"/>
    <mergeCell ref="C1:I1"/>
    <mergeCell ref="C2:I2"/>
    <mergeCell ref="G9:H9"/>
    <mergeCell ref="E5:G5"/>
    <mergeCell ref="A3:K3"/>
    <mergeCell ref="A4:K4"/>
  </mergeCells>
  <printOptions horizontalCentered="1" verticalCentered="1"/>
  <pageMargins left="0" right="0" top="0.25" bottom="0.59055118110236227" header="0" footer="0"/>
  <pageSetup paperSize="256" scale="63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/>
  <cols>
    <col min="4" max="5" width="11.42578125" style="7"/>
  </cols>
  <sheetData>
    <row r="2" spans="1:5">
      <c r="A2" s="883" t="s">
        <v>1</v>
      </c>
      <c r="B2" s="883"/>
      <c r="C2" s="883"/>
      <c r="D2" s="883"/>
      <c r="E2" s="13" t="e">
        <f>ESF!#REF!</f>
        <v>#REF!</v>
      </c>
    </row>
    <row r="3" spans="1:5">
      <c r="A3" s="883" t="s">
        <v>3</v>
      </c>
      <c r="B3" s="883"/>
      <c r="C3" s="883"/>
      <c r="D3" s="883"/>
      <c r="E3" s="13">
        <f>ESF!C5</f>
        <v>0</v>
      </c>
    </row>
    <row r="4" spans="1:5">
      <c r="A4" s="883" t="s">
        <v>2</v>
      </c>
      <c r="B4" s="883"/>
      <c r="C4" s="883"/>
      <c r="D4" s="883"/>
      <c r="E4" s="14"/>
    </row>
    <row r="5" spans="1:5">
      <c r="A5" s="883" t="s">
        <v>71</v>
      </c>
      <c r="B5" s="883"/>
      <c r="C5" s="883"/>
      <c r="D5" s="883"/>
      <c r="E5" t="s">
        <v>69</v>
      </c>
    </row>
    <row r="6" spans="1:5">
      <c r="A6" s="6"/>
      <c r="B6" s="6"/>
      <c r="C6" s="878" t="s">
        <v>4</v>
      </c>
      <c r="D6" s="878"/>
      <c r="E6" s="1">
        <v>2013</v>
      </c>
    </row>
    <row r="7" spans="1:5">
      <c r="A7" s="874" t="s">
        <v>67</v>
      </c>
      <c r="B7" s="875" t="s">
        <v>7</v>
      </c>
      <c r="C7" s="876" t="s">
        <v>9</v>
      </c>
      <c r="D7" s="876"/>
      <c r="E7" s="8">
        <f>ESF!D16</f>
        <v>33094593.07</v>
      </c>
    </row>
    <row r="8" spans="1:5">
      <c r="A8" s="874"/>
      <c r="B8" s="875"/>
      <c r="C8" s="876" t="s">
        <v>11</v>
      </c>
      <c r="D8" s="876"/>
      <c r="E8" s="8">
        <f>ESF!D17</f>
        <v>29148</v>
      </c>
    </row>
    <row r="9" spans="1:5">
      <c r="A9" s="874"/>
      <c r="B9" s="875"/>
      <c r="C9" s="876" t="s">
        <v>13</v>
      </c>
      <c r="D9" s="876"/>
      <c r="E9" s="8">
        <f>ESF!D18</f>
        <v>78663.659999999989</v>
      </c>
    </row>
    <row r="10" spans="1:5">
      <c r="A10" s="874"/>
      <c r="B10" s="875"/>
      <c r="C10" s="876" t="s">
        <v>15</v>
      </c>
      <c r="D10" s="876"/>
      <c r="E10" s="8">
        <f>ESF!D19</f>
        <v>0</v>
      </c>
    </row>
    <row r="11" spans="1:5">
      <c r="A11" s="874"/>
      <c r="B11" s="875"/>
      <c r="C11" s="876" t="s">
        <v>17</v>
      </c>
      <c r="D11" s="876"/>
      <c r="E11" s="8">
        <f>ESF!D20</f>
        <v>0</v>
      </c>
    </row>
    <row r="12" spans="1:5">
      <c r="A12" s="874"/>
      <c r="B12" s="875"/>
      <c r="C12" s="876" t="s">
        <v>19</v>
      </c>
      <c r="D12" s="876"/>
      <c r="E12" s="8">
        <f>ESF!D21</f>
        <v>0</v>
      </c>
    </row>
    <row r="13" spans="1:5">
      <c r="A13" s="874"/>
      <c r="B13" s="875"/>
      <c r="C13" s="876" t="s">
        <v>21</v>
      </c>
      <c r="D13" s="876"/>
      <c r="E13" s="8">
        <f>ESF!D22</f>
        <v>1827</v>
      </c>
    </row>
    <row r="14" spans="1:5" ht="15.75" thickBot="1">
      <c r="A14" s="874"/>
      <c r="B14" s="4"/>
      <c r="C14" s="877" t="s">
        <v>24</v>
      </c>
      <c r="D14" s="877"/>
      <c r="E14" s="9">
        <f>ESF!D24</f>
        <v>33204231.73</v>
      </c>
    </row>
    <row r="15" spans="1:5">
      <c r="A15" s="874"/>
      <c r="B15" s="875" t="s">
        <v>26</v>
      </c>
      <c r="C15" s="876" t="s">
        <v>28</v>
      </c>
      <c r="D15" s="876"/>
      <c r="E15" s="8">
        <f>ESF!D29</f>
        <v>0</v>
      </c>
    </row>
    <row r="16" spans="1:5">
      <c r="A16" s="874"/>
      <c r="B16" s="875"/>
      <c r="C16" s="876" t="s">
        <v>30</v>
      </c>
      <c r="D16" s="876"/>
      <c r="E16" s="8">
        <f>ESF!D30</f>
        <v>0</v>
      </c>
    </row>
    <row r="17" spans="1:5">
      <c r="A17" s="874"/>
      <c r="B17" s="875"/>
      <c r="C17" s="876" t="s">
        <v>32</v>
      </c>
      <c r="D17" s="876"/>
      <c r="E17" s="8">
        <f>ESF!D31</f>
        <v>77202942.090000004</v>
      </c>
    </row>
    <row r="18" spans="1:5">
      <c r="A18" s="874"/>
      <c r="B18" s="875"/>
      <c r="C18" s="876" t="s">
        <v>34</v>
      </c>
      <c r="D18" s="876"/>
      <c r="E18" s="8">
        <f>ESF!D32</f>
        <v>24966890.75</v>
      </c>
    </row>
    <row r="19" spans="1:5">
      <c r="A19" s="874"/>
      <c r="B19" s="875"/>
      <c r="C19" s="876" t="s">
        <v>36</v>
      </c>
      <c r="D19" s="876"/>
      <c r="E19" s="8">
        <f>ESF!D33</f>
        <v>2851.04</v>
      </c>
    </row>
    <row r="20" spans="1:5">
      <c r="A20" s="874"/>
      <c r="B20" s="875"/>
      <c r="C20" s="876" t="s">
        <v>38</v>
      </c>
      <c r="D20" s="876"/>
      <c r="E20" s="8">
        <f>ESF!D34</f>
        <v>-8442779.4399999995</v>
      </c>
    </row>
    <row r="21" spans="1:5">
      <c r="A21" s="874"/>
      <c r="B21" s="875"/>
      <c r="C21" s="876" t="s">
        <v>40</v>
      </c>
      <c r="D21" s="876"/>
      <c r="E21" s="8">
        <f>ESF!D35</f>
        <v>0</v>
      </c>
    </row>
    <row r="22" spans="1:5">
      <c r="A22" s="874"/>
      <c r="B22" s="875"/>
      <c r="C22" s="876" t="s">
        <v>41</v>
      </c>
      <c r="D22" s="876"/>
      <c r="E22" s="8">
        <f>ESF!D36</f>
        <v>0</v>
      </c>
    </row>
    <row r="23" spans="1:5">
      <c r="A23" s="874"/>
      <c r="B23" s="875"/>
      <c r="C23" s="876" t="s">
        <v>43</v>
      </c>
      <c r="D23" s="876"/>
      <c r="E23" s="8">
        <f>ESF!D37</f>
        <v>0</v>
      </c>
    </row>
    <row r="24" spans="1:5" ht="15.75" thickBot="1">
      <c r="A24" s="874"/>
      <c r="B24" s="4"/>
      <c r="C24" s="877" t="s">
        <v>45</v>
      </c>
      <c r="D24" s="877"/>
      <c r="E24" s="9">
        <f>ESF!D39</f>
        <v>93729904.440000013</v>
      </c>
    </row>
    <row r="25" spans="1:5" ht="15.75" thickBot="1">
      <c r="A25" s="874"/>
      <c r="B25" s="2"/>
      <c r="C25" s="877" t="s">
        <v>47</v>
      </c>
      <c r="D25" s="877"/>
      <c r="E25" s="9">
        <f>ESF!D41</f>
        <v>126934136.17000002</v>
      </c>
    </row>
    <row r="26" spans="1:5">
      <c r="A26" s="874" t="s">
        <v>68</v>
      </c>
      <c r="B26" s="875" t="s">
        <v>8</v>
      </c>
      <c r="C26" s="876" t="s">
        <v>10</v>
      </c>
      <c r="D26" s="876"/>
      <c r="E26" s="8">
        <f>ESF!I16</f>
        <v>569315.99</v>
      </c>
    </row>
    <row r="27" spans="1:5">
      <c r="A27" s="874"/>
      <c r="B27" s="875"/>
      <c r="C27" s="876" t="s">
        <v>12</v>
      </c>
      <c r="D27" s="876"/>
      <c r="E27" s="8">
        <f>ESF!I17</f>
        <v>0</v>
      </c>
    </row>
    <row r="28" spans="1:5">
      <c r="A28" s="874"/>
      <c r="B28" s="875"/>
      <c r="C28" s="876" t="s">
        <v>14</v>
      </c>
      <c r="D28" s="876"/>
      <c r="E28" s="8">
        <f>ESF!I18</f>
        <v>0</v>
      </c>
    </row>
    <row r="29" spans="1:5">
      <c r="A29" s="874"/>
      <c r="B29" s="875"/>
      <c r="C29" s="876" t="s">
        <v>16</v>
      </c>
      <c r="D29" s="876"/>
      <c r="E29" s="8">
        <f>ESF!I19</f>
        <v>0</v>
      </c>
    </row>
    <row r="30" spans="1:5">
      <c r="A30" s="874"/>
      <c r="B30" s="875"/>
      <c r="C30" s="876" t="s">
        <v>18</v>
      </c>
      <c r="D30" s="876"/>
      <c r="E30" s="8">
        <f>ESF!I20</f>
        <v>0</v>
      </c>
    </row>
    <row r="31" spans="1:5">
      <c r="A31" s="874"/>
      <c r="B31" s="875"/>
      <c r="C31" s="876" t="s">
        <v>20</v>
      </c>
      <c r="D31" s="876"/>
      <c r="E31" s="8">
        <f>ESF!I21</f>
        <v>0</v>
      </c>
    </row>
    <row r="32" spans="1:5">
      <c r="A32" s="874"/>
      <c r="B32" s="875"/>
      <c r="C32" s="876" t="s">
        <v>22</v>
      </c>
      <c r="D32" s="876"/>
      <c r="E32" s="8">
        <f>ESF!I22</f>
        <v>0</v>
      </c>
    </row>
    <row r="33" spans="1:5">
      <c r="A33" s="874"/>
      <c r="B33" s="875"/>
      <c r="C33" s="876" t="s">
        <v>23</v>
      </c>
      <c r="D33" s="876"/>
      <c r="E33" s="8">
        <f>ESF!I23</f>
        <v>23417.85</v>
      </c>
    </row>
    <row r="34" spans="1:5" ht="15.75" thickBot="1">
      <c r="A34" s="874"/>
      <c r="B34" s="4"/>
      <c r="C34" s="877" t="s">
        <v>25</v>
      </c>
      <c r="D34" s="877"/>
      <c r="E34" s="9">
        <f>ESF!I25</f>
        <v>592733.84</v>
      </c>
    </row>
    <row r="35" spans="1:5">
      <c r="A35" s="874"/>
      <c r="B35" s="875" t="s">
        <v>27</v>
      </c>
      <c r="C35" s="876" t="s">
        <v>29</v>
      </c>
      <c r="D35" s="876"/>
      <c r="E35" s="8">
        <f>ESF!I29</f>
        <v>0</v>
      </c>
    </row>
    <row r="36" spans="1:5">
      <c r="A36" s="874"/>
      <c r="B36" s="875"/>
      <c r="C36" s="876" t="s">
        <v>31</v>
      </c>
      <c r="D36" s="876"/>
      <c r="E36" s="8">
        <f>ESF!I30</f>
        <v>0</v>
      </c>
    </row>
    <row r="37" spans="1:5">
      <c r="A37" s="874"/>
      <c r="B37" s="875"/>
      <c r="C37" s="876" t="s">
        <v>33</v>
      </c>
      <c r="D37" s="876"/>
      <c r="E37" s="8">
        <f>ESF!I31</f>
        <v>0</v>
      </c>
    </row>
    <row r="38" spans="1:5">
      <c r="A38" s="874"/>
      <c r="B38" s="875"/>
      <c r="C38" s="876" t="s">
        <v>35</v>
      </c>
      <c r="D38" s="876"/>
      <c r="E38" s="8">
        <f>ESF!I32</f>
        <v>0</v>
      </c>
    </row>
    <row r="39" spans="1:5">
      <c r="A39" s="874"/>
      <c r="B39" s="875"/>
      <c r="C39" s="876" t="s">
        <v>37</v>
      </c>
      <c r="D39" s="876"/>
      <c r="E39" s="8">
        <f>ESF!I33</f>
        <v>0</v>
      </c>
    </row>
    <row r="40" spans="1:5">
      <c r="A40" s="874"/>
      <c r="B40" s="875"/>
      <c r="C40" s="876" t="s">
        <v>39</v>
      </c>
      <c r="D40" s="876"/>
      <c r="E40" s="8">
        <f>ESF!I34</f>
        <v>0</v>
      </c>
    </row>
    <row r="41" spans="1:5" ht="15.75" thickBot="1">
      <c r="A41" s="874"/>
      <c r="B41" s="2"/>
      <c r="C41" s="877" t="s">
        <v>42</v>
      </c>
      <c r="D41" s="877"/>
      <c r="E41" s="9">
        <f>ESF!I36</f>
        <v>0</v>
      </c>
    </row>
    <row r="42" spans="1:5" ht="15.75" thickBot="1">
      <c r="A42" s="874"/>
      <c r="B42" s="2"/>
      <c r="C42" s="877" t="s">
        <v>44</v>
      </c>
      <c r="D42" s="877"/>
      <c r="E42" s="9">
        <f>ESF!I38</f>
        <v>592733.84</v>
      </c>
    </row>
    <row r="43" spans="1:5">
      <c r="A43" s="3"/>
      <c r="B43" s="875" t="s">
        <v>46</v>
      </c>
      <c r="C43" s="879" t="s">
        <v>48</v>
      </c>
      <c r="D43" s="879"/>
      <c r="E43" s="10">
        <f>ESF!I42</f>
        <v>92445867.709999993</v>
      </c>
    </row>
    <row r="44" spans="1:5">
      <c r="A44" s="3"/>
      <c r="B44" s="875"/>
      <c r="C44" s="876" t="s">
        <v>49</v>
      </c>
      <c r="D44" s="876"/>
      <c r="E44" s="8">
        <f>ESF!I44</f>
        <v>92445867.709999993</v>
      </c>
    </row>
    <row r="45" spans="1:5">
      <c r="A45" s="3"/>
      <c r="B45" s="875"/>
      <c r="C45" s="876" t="s">
        <v>50</v>
      </c>
      <c r="D45" s="876"/>
      <c r="E45" s="8">
        <f>ESF!I45</f>
        <v>0</v>
      </c>
    </row>
    <row r="46" spans="1:5">
      <c r="A46" s="3"/>
      <c r="B46" s="875"/>
      <c r="C46" s="876" t="s">
        <v>51</v>
      </c>
      <c r="D46" s="876"/>
      <c r="E46" s="8">
        <f>ESF!I46</f>
        <v>0</v>
      </c>
    </row>
    <row r="47" spans="1:5">
      <c r="A47" s="3"/>
      <c r="B47" s="875"/>
      <c r="C47" s="879" t="s">
        <v>52</v>
      </c>
      <c r="D47" s="879"/>
      <c r="E47" s="10">
        <f>ESF!I48</f>
        <v>33895534.619999997</v>
      </c>
    </row>
    <row r="48" spans="1:5">
      <c r="A48" s="3"/>
      <c r="B48" s="875"/>
      <c r="C48" s="876" t="s">
        <v>53</v>
      </c>
      <c r="D48" s="876"/>
      <c r="E48" s="8">
        <f>ESF!I50</f>
        <v>6219507.0800000001</v>
      </c>
    </row>
    <row r="49" spans="1:5">
      <c r="A49" s="3"/>
      <c r="B49" s="875"/>
      <c r="C49" s="876" t="s">
        <v>54</v>
      </c>
      <c r="D49" s="876"/>
      <c r="E49" s="8">
        <f>ESF!I51</f>
        <v>27676027.539999999</v>
      </c>
    </row>
    <row r="50" spans="1:5">
      <c r="A50" s="3"/>
      <c r="B50" s="875"/>
      <c r="C50" s="876" t="s">
        <v>55</v>
      </c>
      <c r="D50" s="876"/>
      <c r="E50" s="8">
        <f>ESF!I52</f>
        <v>0</v>
      </c>
    </row>
    <row r="51" spans="1:5">
      <c r="A51" s="3"/>
      <c r="B51" s="875"/>
      <c r="C51" s="876" t="s">
        <v>56</v>
      </c>
      <c r="D51" s="876"/>
      <c r="E51" s="8">
        <f>ESF!I53</f>
        <v>0</v>
      </c>
    </row>
    <row r="52" spans="1:5">
      <c r="A52" s="3"/>
      <c r="B52" s="875"/>
      <c r="C52" s="876" t="s">
        <v>57</v>
      </c>
      <c r="D52" s="876"/>
      <c r="E52" s="8">
        <f>ESF!I54</f>
        <v>0</v>
      </c>
    </row>
    <row r="53" spans="1:5">
      <c r="A53" s="3"/>
      <c r="B53" s="875"/>
      <c r="C53" s="879" t="s">
        <v>58</v>
      </c>
      <c r="D53" s="879"/>
      <c r="E53" s="10">
        <f>ESF!I56</f>
        <v>0</v>
      </c>
    </row>
    <row r="54" spans="1:5">
      <c r="A54" s="3"/>
      <c r="B54" s="875"/>
      <c r="C54" s="876" t="s">
        <v>59</v>
      </c>
      <c r="D54" s="876"/>
      <c r="E54" s="8">
        <f>ESF!I58</f>
        <v>0</v>
      </c>
    </row>
    <row r="55" spans="1:5">
      <c r="A55" s="3"/>
      <c r="B55" s="875"/>
      <c r="C55" s="876" t="s">
        <v>60</v>
      </c>
      <c r="D55" s="876"/>
      <c r="E55" s="8">
        <f>ESF!I59</f>
        <v>0</v>
      </c>
    </row>
    <row r="56" spans="1:5" ht="15.75" thickBot="1">
      <c r="A56" s="3"/>
      <c r="B56" s="875"/>
      <c r="C56" s="877" t="s">
        <v>61</v>
      </c>
      <c r="D56" s="877"/>
      <c r="E56" s="9">
        <f>ESF!I61</f>
        <v>126341402.32999998</v>
      </c>
    </row>
    <row r="57" spans="1:5" ht="15.75" thickBot="1">
      <c r="A57" s="3"/>
      <c r="B57" s="2"/>
      <c r="C57" s="877" t="s">
        <v>62</v>
      </c>
      <c r="D57" s="877"/>
      <c r="E57" s="9">
        <f>ESF!I63</f>
        <v>126934136.16999999</v>
      </c>
    </row>
    <row r="58" spans="1:5">
      <c r="A58" s="3"/>
      <c r="B58" s="2"/>
      <c r="C58" s="878" t="s">
        <v>4</v>
      </c>
      <c r="D58" s="878"/>
      <c r="E58" s="1">
        <v>2012</v>
      </c>
    </row>
    <row r="59" spans="1:5">
      <c r="A59" s="874" t="s">
        <v>67</v>
      </c>
      <c r="B59" s="875" t="s">
        <v>7</v>
      </c>
      <c r="C59" s="876" t="s">
        <v>9</v>
      </c>
      <c r="D59" s="876"/>
      <c r="E59" s="8">
        <f>ESF!E16</f>
        <v>30852593.050000001</v>
      </c>
    </row>
    <row r="60" spans="1:5">
      <c r="A60" s="874"/>
      <c r="B60" s="875"/>
      <c r="C60" s="876" t="s">
        <v>11</v>
      </c>
      <c r="D60" s="876"/>
      <c r="E60" s="8">
        <f>ESF!E17</f>
        <v>17063.95</v>
      </c>
    </row>
    <row r="61" spans="1:5">
      <c r="A61" s="874"/>
      <c r="B61" s="875"/>
      <c r="C61" s="876" t="s">
        <v>13</v>
      </c>
      <c r="D61" s="876"/>
      <c r="E61" s="8">
        <f>ESF!E18</f>
        <v>313006.26</v>
      </c>
    </row>
    <row r="62" spans="1:5">
      <c r="A62" s="874"/>
      <c r="B62" s="875"/>
      <c r="C62" s="876" t="s">
        <v>15</v>
      </c>
      <c r="D62" s="876"/>
      <c r="E62" s="8">
        <f>ESF!E19</f>
        <v>0</v>
      </c>
    </row>
    <row r="63" spans="1:5">
      <c r="A63" s="874"/>
      <c r="B63" s="875"/>
      <c r="C63" s="876" t="s">
        <v>17</v>
      </c>
      <c r="D63" s="876"/>
      <c r="E63" s="8">
        <f>ESF!E20</f>
        <v>0</v>
      </c>
    </row>
    <row r="64" spans="1:5">
      <c r="A64" s="874"/>
      <c r="B64" s="875"/>
      <c r="C64" s="876" t="s">
        <v>19</v>
      </c>
      <c r="D64" s="876"/>
      <c r="E64" s="8">
        <f>ESF!E21</f>
        <v>0</v>
      </c>
    </row>
    <row r="65" spans="1:5">
      <c r="A65" s="874"/>
      <c r="B65" s="875"/>
      <c r="C65" s="876" t="s">
        <v>21</v>
      </c>
      <c r="D65" s="876"/>
      <c r="E65" s="8">
        <f>ESF!E22</f>
        <v>1827</v>
      </c>
    </row>
    <row r="66" spans="1:5" ht="15.75" thickBot="1">
      <c r="A66" s="874"/>
      <c r="B66" s="4"/>
      <c r="C66" s="877" t="s">
        <v>24</v>
      </c>
      <c r="D66" s="877"/>
      <c r="E66" s="9">
        <f>ESF!E24</f>
        <v>31184490.260000002</v>
      </c>
    </row>
    <row r="67" spans="1:5">
      <c r="A67" s="874"/>
      <c r="B67" s="875" t="s">
        <v>26</v>
      </c>
      <c r="C67" s="876" t="s">
        <v>28</v>
      </c>
      <c r="D67" s="876"/>
      <c r="E67" s="8">
        <f>ESF!E29</f>
        <v>0</v>
      </c>
    </row>
    <row r="68" spans="1:5">
      <c r="A68" s="874"/>
      <c r="B68" s="875"/>
      <c r="C68" s="876" t="s">
        <v>30</v>
      </c>
      <c r="D68" s="876"/>
      <c r="E68" s="8">
        <f>ESF!E30</f>
        <v>0</v>
      </c>
    </row>
    <row r="69" spans="1:5">
      <c r="A69" s="874"/>
      <c r="B69" s="875"/>
      <c r="C69" s="876" t="s">
        <v>32</v>
      </c>
      <c r="D69" s="876"/>
      <c r="E69" s="8">
        <f>ESF!E31</f>
        <v>76423764.390000001</v>
      </c>
    </row>
    <row r="70" spans="1:5">
      <c r="A70" s="874"/>
      <c r="B70" s="875"/>
      <c r="C70" s="876" t="s">
        <v>34</v>
      </c>
      <c r="D70" s="876"/>
      <c r="E70" s="8">
        <f>ESF!E32</f>
        <v>21992867.800000001</v>
      </c>
    </row>
    <row r="71" spans="1:5">
      <c r="A71" s="874"/>
      <c r="B71" s="875"/>
      <c r="C71" s="876" t="s">
        <v>36</v>
      </c>
      <c r="D71" s="876"/>
      <c r="E71" s="8">
        <f>ESF!E33</f>
        <v>2851.04</v>
      </c>
    </row>
    <row r="72" spans="1:5">
      <c r="A72" s="874"/>
      <c r="B72" s="875"/>
      <c r="C72" s="876" t="s">
        <v>38</v>
      </c>
      <c r="D72" s="876"/>
      <c r="E72" s="8">
        <f>ESF!E34</f>
        <v>-8442779.4399999995</v>
      </c>
    </row>
    <row r="73" spans="1:5">
      <c r="A73" s="874"/>
      <c r="B73" s="875"/>
      <c r="C73" s="876" t="s">
        <v>40</v>
      </c>
      <c r="D73" s="876"/>
      <c r="E73" s="8">
        <f>ESF!E35</f>
        <v>0</v>
      </c>
    </row>
    <row r="74" spans="1:5">
      <c r="A74" s="874"/>
      <c r="B74" s="875"/>
      <c r="C74" s="876" t="s">
        <v>41</v>
      </c>
      <c r="D74" s="876"/>
      <c r="E74" s="8">
        <f>ESF!E36</f>
        <v>0</v>
      </c>
    </row>
    <row r="75" spans="1:5">
      <c r="A75" s="874"/>
      <c r="B75" s="875"/>
      <c r="C75" s="876" t="s">
        <v>43</v>
      </c>
      <c r="D75" s="876"/>
      <c r="E75" s="8">
        <f>ESF!E37</f>
        <v>0</v>
      </c>
    </row>
    <row r="76" spans="1:5" ht="15.75" thickBot="1">
      <c r="A76" s="874"/>
      <c r="B76" s="4"/>
      <c r="C76" s="877" t="s">
        <v>45</v>
      </c>
      <c r="D76" s="877"/>
      <c r="E76" s="9">
        <f>ESF!E39</f>
        <v>89976703.790000007</v>
      </c>
    </row>
    <row r="77" spans="1:5" ht="15.75" thickBot="1">
      <c r="A77" s="874"/>
      <c r="B77" s="2"/>
      <c r="C77" s="877" t="s">
        <v>47</v>
      </c>
      <c r="D77" s="877"/>
      <c r="E77" s="9">
        <f>ESF!E41</f>
        <v>121161194.05000001</v>
      </c>
    </row>
    <row r="78" spans="1:5">
      <c r="A78" s="874" t="s">
        <v>68</v>
      </c>
      <c r="B78" s="875" t="s">
        <v>8</v>
      </c>
      <c r="C78" s="876" t="s">
        <v>10</v>
      </c>
      <c r="D78" s="876"/>
      <c r="E78" s="8">
        <f>ESF!J16</f>
        <v>4828004.42</v>
      </c>
    </row>
    <row r="79" spans="1:5">
      <c r="A79" s="874"/>
      <c r="B79" s="875"/>
      <c r="C79" s="876" t="s">
        <v>12</v>
      </c>
      <c r="D79" s="876"/>
      <c r="E79" s="8">
        <f>ESF!J17</f>
        <v>0</v>
      </c>
    </row>
    <row r="80" spans="1:5">
      <c r="A80" s="874"/>
      <c r="B80" s="875"/>
      <c r="C80" s="876" t="s">
        <v>14</v>
      </c>
      <c r="D80" s="876"/>
      <c r="E80" s="8">
        <f>ESF!J18</f>
        <v>0</v>
      </c>
    </row>
    <row r="81" spans="1:5">
      <c r="A81" s="874"/>
      <c r="B81" s="875"/>
      <c r="C81" s="876" t="s">
        <v>16</v>
      </c>
      <c r="D81" s="876"/>
      <c r="E81" s="8">
        <f>ESF!J19</f>
        <v>0</v>
      </c>
    </row>
    <row r="82" spans="1:5">
      <c r="A82" s="874"/>
      <c r="B82" s="875"/>
      <c r="C82" s="876" t="s">
        <v>18</v>
      </c>
      <c r="D82" s="876"/>
      <c r="E82" s="8">
        <f>ESF!J20</f>
        <v>0</v>
      </c>
    </row>
    <row r="83" spans="1:5">
      <c r="A83" s="874"/>
      <c r="B83" s="875"/>
      <c r="C83" s="876" t="s">
        <v>20</v>
      </c>
      <c r="D83" s="876"/>
      <c r="E83" s="8">
        <f>ESF!J21</f>
        <v>0</v>
      </c>
    </row>
    <row r="84" spans="1:5">
      <c r="A84" s="874"/>
      <c r="B84" s="875"/>
      <c r="C84" s="876" t="s">
        <v>22</v>
      </c>
      <c r="D84" s="876"/>
      <c r="E84" s="8">
        <f>ESF!J22</f>
        <v>0</v>
      </c>
    </row>
    <row r="85" spans="1:5">
      <c r="A85" s="874"/>
      <c r="B85" s="875"/>
      <c r="C85" s="876" t="s">
        <v>23</v>
      </c>
      <c r="D85" s="876"/>
      <c r="E85" s="8">
        <f>ESF!J23</f>
        <v>14871.14</v>
      </c>
    </row>
    <row r="86" spans="1:5" ht="15.75" thickBot="1">
      <c r="A86" s="874"/>
      <c r="B86" s="4"/>
      <c r="C86" s="877" t="s">
        <v>25</v>
      </c>
      <c r="D86" s="877"/>
      <c r="E86" s="9">
        <f>ESF!J25</f>
        <v>4842875.5599999996</v>
      </c>
    </row>
    <row r="87" spans="1:5">
      <c r="A87" s="874"/>
      <c r="B87" s="875" t="s">
        <v>27</v>
      </c>
      <c r="C87" s="876" t="s">
        <v>29</v>
      </c>
      <c r="D87" s="876"/>
      <c r="E87" s="8">
        <f>ESF!J29</f>
        <v>0</v>
      </c>
    </row>
    <row r="88" spans="1:5">
      <c r="A88" s="874"/>
      <c r="B88" s="875"/>
      <c r="C88" s="876" t="s">
        <v>31</v>
      </c>
      <c r="D88" s="876"/>
      <c r="E88" s="8">
        <f>ESF!J30</f>
        <v>0</v>
      </c>
    </row>
    <row r="89" spans="1:5">
      <c r="A89" s="874"/>
      <c r="B89" s="875"/>
      <c r="C89" s="876" t="s">
        <v>33</v>
      </c>
      <c r="D89" s="876"/>
      <c r="E89" s="8">
        <f>ESF!J31</f>
        <v>0</v>
      </c>
    </row>
    <row r="90" spans="1:5">
      <c r="A90" s="874"/>
      <c r="B90" s="875"/>
      <c r="C90" s="876" t="s">
        <v>35</v>
      </c>
      <c r="D90" s="876"/>
      <c r="E90" s="8">
        <f>ESF!J32</f>
        <v>0</v>
      </c>
    </row>
    <row r="91" spans="1:5">
      <c r="A91" s="874"/>
      <c r="B91" s="875"/>
      <c r="C91" s="876" t="s">
        <v>37</v>
      </c>
      <c r="D91" s="876"/>
      <c r="E91" s="8">
        <f>ESF!J33</f>
        <v>0</v>
      </c>
    </row>
    <row r="92" spans="1:5">
      <c r="A92" s="874"/>
      <c r="B92" s="875"/>
      <c r="C92" s="876" t="s">
        <v>39</v>
      </c>
      <c r="D92" s="876"/>
      <c r="E92" s="8">
        <f>ESF!J34</f>
        <v>0</v>
      </c>
    </row>
    <row r="93" spans="1:5" ht="15.75" thickBot="1">
      <c r="A93" s="874"/>
      <c r="B93" s="2"/>
      <c r="C93" s="877" t="s">
        <v>42</v>
      </c>
      <c r="D93" s="877"/>
      <c r="E93" s="9">
        <f>ESF!J36</f>
        <v>0</v>
      </c>
    </row>
    <row r="94" spans="1:5" ht="15.75" thickBot="1">
      <c r="A94" s="874"/>
      <c r="B94" s="2"/>
      <c r="C94" s="877" t="s">
        <v>44</v>
      </c>
      <c r="D94" s="877"/>
      <c r="E94" s="9">
        <f>ESF!J38</f>
        <v>4842875.5599999996</v>
      </c>
    </row>
    <row r="95" spans="1:5">
      <c r="A95" s="3"/>
      <c r="B95" s="875" t="s">
        <v>46</v>
      </c>
      <c r="C95" s="879" t="s">
        <v>48</v>
      </c>
      <c r="D95" s="879"/>
      <c r="E95" s="10">
        <f>ESF!J42</f>
        <v>88634567.959999993</v>
      </c>
    </row>
    <row r="96" spans="1:5">
      <c r="A96" s="3"/>
      <c r="B96" s="875"/>
      <c r="C96" s="876" t="s">
        <v>49</v>
      </c>
      <c r="D96" s="876"/>
      <c r="E96" s="8">
        <f>ESF!J44</f>
        <v>88634567.959999993</v>
      </c>
    </row>
    <row r="97" spans="1:5">
      <c r="A97" s="3"/>
      <c r="B97" s="875"/>
      <c r="C97" s="876" t="s">
        <v>50</v>
      </c>
      <c r="D97" s="876"/>
      <c r="E97" s="8">
        <f>ESF!J45</f>
        <v>0</v>
      </c>
    </row>
    <row r="98" spans="1:5">
      <c r="A98" s="3"/>
      <c r="B98" s="875"/>
      <c r="C98" s="876" t="s">
        <v>51</v>
      </c>
      <c r="D98" s="876"/>
      <c r="E98" s="8">
        <f>ESF!J46</f>
        <v>0</v>
      </c>
    </row>
    <row r="99" spans="1:5">
      <c r="A99" s="3"/>
      <c r="B99" s="875"/>
      <c r="C99" s="879" t="s">
        <v>52</v>
      </c>
      <c r="D99" s="879"/>
      <c r="E99" s="10">
        <f>ESF!J48</f>
        <v>27683750.530000001</v>
      </c>
    </row>
    <row r="100" spans="1:5">
      <c r="A100" s="3"/>
      <c r="B100" s="875"/>
      <c r="C100" s="876" t="s">
        <v>53</v>
      </c>
      <c r="D100" s="876"/>
      <c r="E100" s="8">
        <f>ESF!J50</f>
        <v>2534422.5</v>
      </c>
    </row>
    <row r="101" spans="1:5">
      <c r="A101" s="3"/>
      <c r="B101" s="875"/>
      <c r="C101" s="876" t="s">
        <v>54</v>
      </c>
      <c r="D101" s="876"/>
      <c r="E101" s="8">
        <f>ESF!J51</f>
        <v>25149328.030000001</v>
      </c>
    </row>
    <row r="102" spans="1:5">
      <c r="A102" s="3"/>
      <c r="B102" s="875"/>
      <c r="C102" s="876" t="s">
        <v>55</v>
      </c>
      <c r="D102" s="876"/>
      <c r="E102" s="8">
        <f>ESF!J52</f>
        <v>0</v>
      </c>
    </row>
    <row r="103" spans="1:5">
      <c r="A103" s="3"/>
      <c r="B103" s="875"/>
      <c r="C103" s="876" t="s">
        <v>56</v>
      </c>
      <c r="D103" s="876"/>
      <c r="E103" s="8">
        <f>ESF!J53</f>
        <v>0</v>
      </c>
    </row>
    <row r="104" spans="1:5">
      <c r="A104" s="3"/>
      <c r="B104" s="875"/>
      <c r="C104" s="876" t="s">
        <v>57</v>
      </c>
      <c r="D104" s="876"/>
      <c r="E104" s="8">
        <f>ESF!J54</f>
        <v>0</v>
      </c>
    </row>
    <row r="105" spans="1:5">
      <c r="A105" s="3"/>
      <c r="B105" s="875"/>
      <c r="C105" s="879" t="s">
        <v>58</v>
      </c>
      <c r="D105" s="879"/>
      <c r="E105" s="10">
        <f>ESF!J56</f>
        <v>0</v>
      </c>
    </row>
    <row r="106" spans="1:5">
      <c r="A106" s="3"/>
      <c r="B106" s="875"/>
      <c r="C106" s="876" t="s">
        <v>59</v>
      </c>
      <c r="D106" s="876"/>
      <c r="E106" s="8">
        <f>ESF!J58</f>
        <v>0</v>
      </c>
    </row>
    <row r="107" spans="1:5">
      <c r="A107" s="3"/>
      <c r="B107" s="875"/>
      <c r="C107" s="876" t="s">
        <v>60</v>
      </c>
      <c r="D107" s="876"/>
      <c r="E107" s="8">
        <f>ESF!J59</f>
        <v>0</v>
      </c>
    </row>
    <row r="108" spans="1:5" ht="15.75" thickBot="1">
      <c r="A108" s="3"/>
      <c r="B108" s="875"/>
      <c r="C108" s="877" t="s">
        <v>61</v>
      </c>
      <c r="D108" s="877"/>
      <c r="E108" s="9">
        <f>ESF!J61</f>
        <v>116318318.48999999</v>
      </c>
    </row>
    <row r="109" spans="1:5" ht="15.75" thickBot="1">
      <c r="A109" s="3"/>
      <c r="B109" s="2"/>
      <c r="C109" s="877" t="s">
        <v>62</v>
      </c>
      <c r="D109" s="877"/>
      <c r="E109" s="9">
        <f>ESF!J63</f>
        <v>121161194.05</v>
      </c>
    </row>
    <row r="110" spans="1:5">
      <c r="A110" s="3"/>
      <c r="B110" s="2"/>
      <c r="C110" s="884" t="s">
        <v>73</v>
      </c>
      <c r="D110" s="5" t="s">
        <v>63</v>
      </c>
      <c r="E110" s="10" t="str">
        <f>ESF!C71</f>
        <v>KARLA ALEJANDRINA LANUZA HERNANDEZ</v>
      </c>
    </row>
    <row r="111" spans="1:5">
      <c r="A111" s="3"/>
      <c r="B111" s="2"/>
      <c r="C111" s="885"/>
      <c r="D111" s="5" t="s">
        <v>64</v>
      </c>
      <c r="E111" s="10" t="str">
        <f>ESF!C72</f>
        <v>DIRECTORA</v>
      </c>
    </row>
    <row r="112" spans="1:5">
      <c r="A112" s="3"/>
      <c r="B112" s="2"/>
      <c r="C112" s="885" t="s">
        <v>72</v>
      </c>
      <c r="D112" s="5" t="s">
        <v>63</v>
      </c>
      <c r="E112" s="10" t="str">
        <f>ESF!G71</f>
        <v>RAMIRO CONTRERAS RODRIGUEZ</v>
      </c>
    </row>
    <row r="113" spans="1:5">
      <c r="A113" s="3"/>
      <c r="B113" s="2"/>
      <c r="C113" s="885"/>
      <c r="D113" s="5" t="s">
        <v>64</v>
      </c>
      <c r="E113" s="10" t="str">
        <f>ESF!G72</f>
        <v>SUBDIRECTOR DE FINANZAS Y ADMINISTRACIÓN</v>
      </c>
    </row>
    <row r="114" spans="1:5">
      <c r="A114" s="883" t="s">
        <v>1</v>
      </c>
      <c r="B114" s="883"/>
      <c r="C114" s="883"/>
      <c r="D114" s="883"/>
      <c r="E114" s="13" t="e">
        <f>ECSF!#REF!</f>
        <v>#REF!</v>
      </c>
    </row>
    <row r="115" spans="1:5">
      <c r="A115" s="883" t="s">
        <v>3</v>
      </c>
      <c r="B115" s="883"/>
      <c r="C115" s="883"/>
      <c r="D115" s="883"/>
      <c r="E115" s="13">
        <f>ECSF!C5</f>
        <v>0</v>
      </c>
    </row>
    <row r="116" spans="1:5">
      <c r="A116" s="883" t="s">
        <v>2</v>
      </c>
      <c r="B116" s="883"/>
      <c r="C116" s="883"/>
      <c r="D116" s="883"/>
      <c r="E116" s="14"/>
    </row>
    <row r="117" spans="1:5">
      <c r="A117" s="883" t="s">
        <v>71</v>
      </c>
      <c r="B117" s="883"/>
      <c r="C117" s="883"/>
      <c r="D117" s="883"/>
      <c r="E117" t="s">
        <v>70</v>
      </c>
    </row>
    <row r="118" spans="1:5">
      <c r="B118" s="880" t="s">
        <v>65</v>
      </c>
      <c r="C118" s="879" t="s">
        <v>5</v>
      </c>
      <c r="D118" s="879"/>
      <c r="E118" s="11">
        <f>ECSF!D12</f>
        <v>234342.60000000003</v>
      </c>
    </row>
    <row r="119" spans="1:5">
      <c r="B119" s="880"/>
      <c r="C119" s="879" t="s">
        <v>7</v>
      </c>
      <c r="D119" s="879"/>
      <c r="E119" s="11">
        <f>ECSF!D14</f>
        <v>234342.60000000003</v>
      </c>
    </row>
    <row r="120" spans="1:5">
      <c r="B120" s="880"/>
      <c r="C120" s="876" t="s">
        <v>9</v>
      </c>
      <c r="D120" s="876"/>
      <c r="E120" s="12">
        <f>ECSF!D16</f>
        <v>0</v>
      </c>
    </row>
    <row r="121" spans="1:5">
      <c r="B121" s="880"/>
      <c r="C121" s="876" t="s">
        <v>11</v>
      </c>
      <c r="D121" s="876"/>
      <c r="E121" s="12">
        <f>ECSF!D17</f>
        <v>0</v>
      </c>
    </row>
    <row r="122" spans="1:5">
      <c r="B122" s="880"/>
      <c r="C122" s="876" t="s">
        <v>13</v>
      </c>
      <c r="D122" s="876"/>
      <c r="E122" s="12">
        <f>ECSF!D18</f>
        <v>234342.60000000003</v>
      </c>
    </row>
    <row r="123" spans="1:5">
      <c r="B123" s="880"/>
      <c r="C123" s="876" t="s">
        <v>15</v>
      </c>
      <c r="D123" s="876"/>
      <c r="E123" s="12">
        <f>ECSF!D19</f>
        <v>0</v>
      </c>
    </row>
    <row r="124" spans="1:5">
      <c r="B124" s="880"/>
      <c r="C124" s="876" t="s">
        <v>17</v>
      </c>
      <c r="D124" s="876"/>
      <c r="E124" s="12">
        <f>ECSF!D20</f>
        <v>0</v>
      </c>
    </row>
    <row r="125" spans="1:5">
      <c r="B125" s="880"/>
      <c r="C125" s="876" t="s">
        <v>19</v>
      </c>
      <c r="D125" s="876"/>
      <c r="E125" s="12">
        <f>ECSF!D21</f>
        <v>0</v>
      </c>
    </row>
    <row r="126" spans="1:5">
      <c r="B126" s="880"/>
      <c r="C126" s="876" t="s">
        <v>21</v>
      </c>
      <c r="D126" s="876"/>
      <c r="E126" s="12">
        <f>ECSF!D22</f>
        <v>0</v>
      </c>
    </row>
    <row r="127" spans="1:5">
      <c r="B127" s="880"/>
      <c r="C127" s="879" t="s">
        <v>26</v>
      </c>
      <c r="D127" s="879"/>
      <c r="E127" s="11">
        <f>ECSF!D24</f>
        <v>0</v>
      </c>
    </row>
    <row r="128" spans="1:5">
      <c r="B128" s="880"/>
      <c r="C128" s="876" t="s">
        <v>28</v>
      </c>
      <c r="D128" s="876"/>
      <c r="E128" s="12">
        <f>ECSF!D26</f>
        <v>0</v>
      </c>
    </row>
    <row r="129" spans="2:5">
      <c r="B129" s="880"/>
      <c r="C129" s="876" t="s">
        <v>30</v>
      </c>
      <c r="D129" s="876"/>
      <c r="E129" s="12">
        <f>ECSF!D27</f>
        <v>0</v>
      </c>
    </row>
    <row r="130" spans="2:5">
      <c r="B130" s="880"/>
      <c r="C130" s="876" t="s">
        <v>32</v>
      </c>
      <c r="D130" s="876"/>
      <c r="E130" s="12">
        <f>ECSF!D28</f>
        <v>0</v>
      </c>
    </row>
    <row r="131" spans="2:5">
      <c r="B131" s="880"/>
      <c r="C131" s="876" t="s">
        <v>34</v>
      </c>
      <c r="D131" s="876"/>
      <c r="E131" s="12">
        <f>ECSF!D29</f>
        <v>0</v>
      </c>
    </row>
    <row r="132" spans="2:5">
      <c r="B132" s="880"/>
      <c r="C132" s="876" t="s">
        <v>36</v>
      </c>
      <c r="D132" s="876"/>
      <c r="E132" s="12">
        <f>ECSF!D30</f>
        <v>0</v>
      </c>
    </row>
    <row r="133" spans="2:5">
      <c r="B133" s="880"/>
      <c r="C133" s="876" t="s">
        <v>38</v>
      </c>
      <c r="D133" s="876"/>
      <c r="E133" s="12">
        <f>ECSF!D31</f>
        <v>0</v>
      </c>
    </row>
    <row r="134" spans="2:5">
      <c r="B134" s="880"/>
      <c r="C134" s="876" t="s">
        <v>40</v>
      </c>
      <c r="D134" s="876"/>
      <c r="E134" s="12">
        <f>ECSF!D32</f>
        <v>0</v>
      </c>
    </row>
    <row r="135" spans="2:5">
      <c r="B135" s="880"/>
      <c r="C135" s="876" t="s">
        <v>41</v>
      </c>
      <c r="D135" s="876"/>
      <c r="E135" s="12">
        <f>ECSF!D33</f>
        <v>0</v>
      </c>
    </row>
    <row r="136" spans="2:5">
      <c r="B136" s="880"/>
      <c r="C136" s="876" t="s">
        <v>43</v>
      </c>
      <c r="D136" s="876"/>
      <c r="E136" s="12">
        <f>ECSF!D34</f>
        <v>0</v>
      </c>
    </row>
    <row r="137" spans="2:5">
      <c r="B137" s="880"/>
      <c r="C137" s="879" t="s">
        <v>6</v>
      </c>
      <c r="D137" s="879"/>
      <c r="E137" s="11">
        <f>ECSF!I12</f>
        <v>8546.7099999999991</v>
      </c>
    </row>
    <row r="138" spans="2:5">
      <c r="B138" s="880"/>
      <c r="C138" s="879" t="s">
        <v>8</v>
      </c>
      <c r="D138" s="879"/>
      <c r="E138" s="11">
        <f>ECSF!I14</f>
        <v>8546.7099999999991</v>
      </c>
    </row>
    <row r="139" spans="2:5">
      <c r="B139" s="880"/>
      <c r="C139" s="876" t="s">
        <v>10</v>
      </c>
      <c r="D139" s="876"/>
      <c r="E139" s="12">
        <f>ECSF!I16</f>
        <v>0</v>
      </c>
    </row>
    <row r="140" spans="2:5">
      <c r="B140" s="880"/>
      <c r="C140" s="876" t="s">
        <v>12</v>
      </c>
      <c r="D140" s="876"/>
      <c r="E140" s="12">
        <f>ECSF!I17</f>
        <v>0</v>
      </c>
    </row>
    <row r="141" spans="2:5">
      <c r="B141" s="880"/>
      <c r="C141" s="876" t="s">
        <v>14</v>
      </c>
      <c r="D141" s="876"/>
      <c r="E141" s="12">
        <f>ECSF!I18</f>
        <v>0</v>
      </c>
    </row>
    <row r="142" spans="2:5">
      <c r="B142" s="880"/>
      <c r="C142" s="876" t="s">
        <v>16</v>
      </c>
      <c r="D142" s="876"/>
      <c r="E142" s="12">
        <f>ECSF!I19</f>
        <v>0</v>
      </c>
    </row>
    <row r="143" spans="2:5">
      <c r="B143" s="880"/>
      <c r="C143" s="876" t="s">
        <v>18</v>
      </c>
      <c r="D143" s="876"/>
      <c r="E143" s="12">
        <f>ECSF!I20</f>
        <v>0</v>
      </c>
    </row>
    <row r="144" spans="2:5">
      <c r="B144" s="880"/>
      <c r="C144" s="876" t="s">
        <v>20</v>
      </c>
      <c r="D144" s="876"/>
      <c r="E144" s="12">
        <f>ECSF!I21</f>
        <v>0</v>
      </c>
    </row>
    <row r="145" spans="2:5">
      <c r="B145" s="880"/>
      <c r="C145" s="876" t="s">
        <v>22</v>
      </c>
      <c r="D145" s="876"/>
      <c r="E145" s="12">
        <f>ECSF!I22</f>
        <v>0</v>
      </c>
    </row>
    <row r="146" spans="2:5">
      <c r="B146" s="880"/>
      <c r="C146" s="876" t="s">
        <v>23</v>
      </c>
      <c r="D146" s="876"/>
      <c r="E146" s="12">
        <f>ECSF!I23</f>
        <v>8546.7099999999991</v>
      </c>
    </row>
    <row r="147" spans="2:5">
      <c r="B147" s="880"/>
      <c r="C147" s="882" t="s">
        <v>27</v>
      </c>
      <c r="D147" s="882"/>
      <c r="E147" s="11">
        <f>ECSF!I25</f>
        <v>0</v>
      </c>
    </row>
    <row r="148" spans="2:5">
      <c r="B148" s="880"/>
      <c r="C148" s="876" t="s">
        <v>29</v>
      </c>
      <c r="D148" s="876"/>
      <c r="E148" s="12">
        <f>ECSF!I27</f>
        <v>0</v>
      </c>
    </row>
    <row r="149" spans="2:5">
      <c r="B149" s="880"/>
      <c r="C149" s="876" t="s">
        <v>31</v>
      </c>
      <c r="D149" s="876"/>
      <c r="E149" s="12">
        <f>ECSF!I28</f>
        <v>0</v>
      </c>
    </row>
    <row r="150" spans="2:5">
      <c r="B150" s="880"/>
      <c r="C150" s="876" t="s">
        <v>33</v>
      </c>
      <c r="D150" s="876"/>
      <c r="E150" s="12">
        <f>ECSF!I29</f>
        <v>0</v>
      </c>
    </row>
    <row r="151" spans="2:5">
      <c r="B151" s="880"/>
      <c r="C151" s="876" t="s">
        <v>35</v>
      </c>
      <c r="D151" s="876"/>
      <c r="E151" s="12">
        <f>ECSF!I30</f>
        <v>0</v>
      </c>
    </row>
    <row r="152" spans="2:5">
      <c r="B152" s="880"/>
      <c r="C152" s="876" t="s">
        <v>37</v>
      </c>
      <c r="D152" s="876"/>
      <c r="E152" s="12">
        <f>ECSF!I31</f>
        <v>0</v>
      </c>
    </row>
    <row r="153" spans="2:5">
      <c r="B153" s="880"/>
      <c r="C153" s="876" t="s">
        <v>39</v>
      </c>
      <c r="D153" s="876"/>
      <c r="E153" s="12">
        <f>ECSF!I32</f>
        <v>0</v>
      </c>
    </row>
    <row r="154" spans="2:5">
      <c r="B154" s="880"/>
      <c r="C154" s="879" t="s">
        <v>46</v>
      </c>
      <c r="D154" s="879"/>
      <c r="E154" s="11">
        <f>ECSF!I34</f>
        <v>10023083.839999998</v>
      </c>
    </row>
    <row r="155" spans="2:5">
      <c r="B155" s="880"/>
      <c r="C155" s="879" t="s">
        <v>48</v>
      </c>
      <c r="D155" s="879"/>
      <c r="E155" s="11">
        <f>ECSF!I36</f>
        <v>3811299.75</v>
      </c>
    </row>
    <row r="156" spans="2:5">
      <c r="B156" s="880"/>
      <c r="C156" s="876" t="s">
        <v>49</v>
      </c>
      <c r="D156" s="876"/>
      <c r="E156" s="12">
        <f>ECSF!I38</f>
        <v>3811299.75</v>
      </c>
    </row>
    <row r="157" spans="2:5">
      <c r="B157" s="880"/>
      <c r="C157" s="876" t="s">
        <v>50</v>
      </c>
      <c r="D157" s="876"/>
      <c r="E157" s="12">
        <f>ECSF!I39</f>
        <v>0</v>
      </c>
    </row>
    <row r="158" spans="2:5">
      <c r="B158" s="880"/>
      <c r="C158" s="876" t="s">
        <v>51</v>
      </c>
      <c r="D158" s="876"/>
      <c r="E158" s="12">
        <f>ECSF!I40</f>
        <v>0</v>
      </c>
    </row>
    <row r="159" spans="2:5">
      <c r="B159" s="880"/>
      <c r="C159" s="879" t="s">
        <v>52</v>
      </c>
      <c r="D159" s="879"/>
      <c r="E159" s="11">
        <f>ECSF!I42</f>
        <v>6211784.089999998</v>
      </c>
    </row>
    <row r="160" spans="2:5">
      <c r="B160" s="880"/>
      <c r="C160" s="876" t="s">
        <v>53</v>
      </c>
      <c r="D160" s="876"/>
      <c r="E160" s="12">
        <f>ECSF!I44</f>
        <v>3685084.58</v>
      </c>
    </row>
    <row r="161" spans="2:5">
      <c r="B161" s="880"/>
      <c r="C161" s="876" t="s">
        <v>54</v>
      </c>
      <c r="D161" s="876"/>
      <c r="E161" s="12">
        <f>ECSF!I45</f>
        <v>2526699.5099999979</v>
      </c>
    </row>
    <row r="162" spans="2:5">
      <c r="B162" s="880"/>
      <c r="C162" s="876" t="s">
        <v>55</v>
      </c>
      <c r="D162" s="876"/>
      <c r="E162" s="12">
        <f>ECSF!I46</f>
        <v>0</v>
      </c>
    </row>
    <row r="163" spans="2:5">
      <c r="B163" s="880"/>
      <c r="C163" s="876" t="s">
        <v>56</v>
      </c>
      <c r="D163" s="876"/>
      <c r="E163" s="12">
        <f>ECSF!I47</f>
        <v>0</v>
      </c>
    </row>
    <row r="164" spans="2:5">
      <c r="B164" s="880"/>
      <c r="C164" s="876" t="s">
        <v>57</v>
      </c>
      <c r="D164" s="876"/>
      <c r="E164" s="12">
        <f>ECSF!I48</f>
        <v>0</v>
      </c>
    </row>
    <row r="165" spans="2:5">
      <c r="B165" s="880"/>
      <c r="C165" s="879" t="s">
        <v>58</v>
      </c>
      <c r="D165" s="879"/>
      <c r="E165" s="11">
        <f>ECSF!I50</f>
        <v>0</v>
      </c>
    </row>
    <row r="166" spans="2:5">
      <c r="B166" s="880"/>
      <c r="C166" s="876" t="s">
        <v>59</v>
      </c>
      <c r="D166" s="876"/>
      <c r="E166" s="12">
        <f>ECSF!I52</f>
        <v>0</v>
      </c>
    </row>
    <row r="167" spans="2:5" ht="15" customHeight="1" thickBot="1">
      <c r="B167" s="881"/>
      <c r="C167" s="876" t="s">
        <v>60</v>
      </c>
      <c r="D167" s="876"/>
      <c r="E167" s="12">
        <f>ECSF!I53</f>
        <v>0</v>
      </c>
    </row>
    <row r="168" spans="2:5">
      <c r="B168" s="880" t="s">
        <v>66</v>
      </c>
      <c r="C168" s="879" t="s">
        <v>5</v>
      </c>
      <c r="D168" s="879"/>
      <c r="E168" s="11">
        <f>ECSF!E12</f>
        <v>6007284.7200000016</v>
      </c>
    </row>
    <row r="169" spans="2:5" ht="15" customHeight="1">
      <c r="B169" s="880"/>
      <c r="C169" s="879" t="s">
        <v>7</v>
      </c>
      <c r="D169" s="879"/>
      <c r="E169" s="11">
        <f>ECSF!E14</f>
        <v>2254084.0699999994</v>
      </c>
    </row>
    <row r="170" spans="2:5" ht="15" customHeight="1">
      <c r="B170" s="880"/>
      <c r="C170" s="876" t="s">
        <v>9</v>
      </c>
      <c r="D170" s="876"/>
      <c r="E170" s="12">
        <f>ECSF!E16</f>
        <v>2242000.0199999996</v>
      </c>
    </row>
    <row r="171" spans="2:5" ht="15" customHeight="1">
      <c r="B171" s="880"/>
      <c r="C171" s="876" t="s">
        <v>11</v>
      </c>
      <c r="D171" s="876"/>
      <c r="E171" s="12">
        <f>ECSF!E17</f>
        <v>12084.05</v>
      </c>
    </row>
    <row r="172" spans="2:5">
      <c r="B172" s="880"/>
      <c r="C172" s="876" t="s">
        <v>13</v>
      </c>
      <c r="D172" s="876"/>
      <c r="E172" s="12">
        <f>ECSF!E18</f>
        <v>0</v>
      </c>
    </row>
    <row r="173" spans="2:5">
      <c r="B173" s="880"/>
      <c r="C173" s="876" t="s">
        <v>15</v>
      </c>
      <c r="D173" s="876"/>
      <c r="E173" s="12">
        <f>ECSF!E19</f>
        <v>0</v>
      </c>
    </row>
    <row r="174" spans="2:5" ht="15" customHeight="1">
      <c r="B174" s="880"/>
      <c r="C174" s="876" t="s">
        <v>17</v>
      </c>
      <c r="D174" s="876"/>
      <c r="E174" s="12">
        <f>ECSF!E20</f>
        <v>0</v>
      </c>
    </row>
    <row r="175" spans="2:5" ht="15" customHeight="1">
      <c r="B175" s="880"/>
      <c r="C175" s="876" t="s">
        <v>19</v>
      </c>
      <c r="D175" s="876"/>
      <c r="E175" s="12">
        <f>ECSF!E21</f>
        <v>0</v>
      </c>
    </row>
    <row r="176" spans="2:5">
      <c r="B176" s="880"/>
      <c r="C176" s="876" t="s">
        <v>21</v>
      </c>
      <c r="D176" s="876"/>
      <c r="E176" s="12">
        <f>ECSF!E22</f>
        <v>0</v>
      </c>
    </row>
    <row r="177" spans="2:5" ht="15" customHeight="1">
      <c r="B177" s="880"/>
      <c r="C177" s="879" t="s">
        <v>26</v>
      </c>
      <c r="D177" s="879"/>
      <c r="E177" s="11">
        <f>ECSF!E24</f>
        <v>3753200.6500000022</v>
      </c>
    </row>
    <row r="178" spans="2:5">
      <c r="B178" s="880"/>
      <c r="C178" s="876" t="s">
        <v>28</v>
      </c>
      <c r="D178" s="876"/>
      <c r="E178" s="12">
        <f>ECSF!E26</f>
        <v>0</v>
      </c>
    </row>
    <row r="179" spans="2:5" ht="15" customHeight="1">
      <c r="B179" s="880"/>
      <c r="C179" s="876" t="s">
        <v>30</v>
      </c>
      <c r="D179" s="876"/>
      <c r="E179" s="12">
        <f>ECSF!E27</f>
        <v>0</v>
      </c>
    </row>
    <row r="180" spans="2:5" ht="15" customHeight="1">
      <c r="B180" s="880"/>
      <c r="C180" s="876" t="s">
        <v>32</v>
      </c>
      <c r="D180" s="876"/>
      <c r="E180" s="12">
        <f>ECSF!E28</f>
        <v>779177.70000000298</v>
      </c>
    </row>
    <row r="181" spans="2:5" ht="15" customHeight="1">
      <c r="B181" s="880"/>
      <c r="C181" s="876" t="s">
        <v>34</v>
      </c>
      <c r="D181" s="876"/>
      <c r="E181" s="12">
        <f>ECSF!E29</f>
        <v>2974022.9499999993</v>
      </c>
    </row>
    <row r="182" spans="2:5" ht="15" customHeight="1">
      <c r="B182" s="880"/>
      <c r="C182" s="876" t="s">
        <v>36</v>
      </c>
      <c r="D182" s="876"/>
      <c r="E182" s="12">
        <f>ECSF!E30</f>
        <v>0</v>
      </c>
    </row>
    <row r="183" spans="2:5" ht="15" customHeight="1">
      <c r="B183" s="880"/>
      <c r="C183" s="876" t="s">
        <v>38</v>
      </c>
      <c r="D183" s="876"/>
      <c r="E183" s="12">
        <f>ECSF!E31</f>
        <v>0</v>
      </c>
    </row>
    <row r="184" spans="2:5" ht="15" customHeight="1">
      <c r="B184" s="880"/>
      <c r="C184" s="876" t="s">
        <v>40</v>
      </c>
      <c r="D184" s="876"/>
      <c r="E184" s="12">
        <f>ECSF!E32</f>
        <v>0</v>
      </c>
    </row>
    <row r="185" spans="2:5" ht="15" customHeight="1">
      <c r="B185" s="880"/>
      <c r="C185" s="876" t="s">
        <v>41</v>
      </c>
      <c r="D185" s="876"/>
      <c r="E185" s="12">
        <f>ECSF!E33</f>
        <v>0</v>
      </c>
    </row>
    <row r="186" spans="2:5" ht="15" customHeight="1">
      <c r="B186" s="880"/>
      <c r="C186" s="876" t="s">
        <v>43</v>
      </c>
      <c r="D186" s="876"/>
      <c r="E186" s="12">
        <f>ECSF!E34</f>
        <v>0</v>
      </c>
    </row>
    <row r="187" spans="2:5" ht="15" customHeight="1">
      <c r="B187" s="880"/>
      <c r="C187" s="879" t="s">
        <v>6</v>
      </c>
      <c r="D187" s="879"/>
      <c r="E187" s="11">
        <f>ECSF!J12</f>
        <v>4258688.43</v>
      </c>
    </row>
    <row r="188" spans="2:5">
      <c r="B188" s="880"/>
      <c r="C188" s="879" t="s">
        <v>8</v>
      </c>
      <c r="D188" s="879"/>
      <c r="E188" s="11">
        <f>ECSF!J14</f>
        <v>4258688.43</v>
      </c>
    </row>
    <row r="189" spans="2:5">
      <c r="B189" s="880"/>
      <c r="C189" s="876" t="s">
        <v>10</v>
      </c>
      <c r="D189" s="876"/>
      <c r="E189" s="12">
        <f>ECSF!J16</f>
        <v>4258688.43</v>
      </c>
    </row>
    <row r="190" spans="2:5">
      <c r="B190" s="880"/>
      <c r="C190" s="876" t="s">
        <v>12</v>
      </c>
      <c r="D190" s="876"/>
      <c r="E190" s="12">
        <f>ECSF!J17</f>
        <v>0</v>
      </c>
    </row>
    <row r="191" spans="2:5" ht="15" customHeight="1">
      <c r="B191" s="880"/>
      <c r="C191" s="876" t="s">
        <v>14</v>
      </c>
      <c r="D191" s="876"/>
      <c r="E191" s="12">
        <f>ECSF!J18</f>
        <v>0</v>
      </c>
    </row>
    <row r="192" spans="2:5">
      <c r="B192" s="880"/>
      <c r="C192" s="876" t="s">
        <v>16</v>
      </c>
      <c r="D192" s="876"/>
      <c r="E192" s="12">
        <f>ECSF!J19</f>
        <v>0</v>
      </c>
    </row>
    <row r="193" spans="2:5" ht="15" customHeight="1">
      <c r="B193" s="880"/>
      <c r="C193" s="876" t="s">
        <v>18</v>
      </c>
      <c r="D193" s="876"/>
      <c r="E193" s="12">
        <f>ECSF!J20</f>
        <v>0</v>
      </c>
    </row>
    <row r="194" spans="2:5" ht="15" customHeight="1">
      <c r="B194" s="880"/>
      <c r="C194" s="876" t="s">
        <v>20</v>
      </c>
      <c r="D194" s="876"/>
      <c r="E194" s="12">
        <f>ECSF!J21</f>
        <v>0</v>
      </c>
    </row>
    <row r="195" spans="2:5" ht="15" customHeight="1">
      <c r="B195" s="880"/>
      <c r="C195" s="876" t="s">
        <v>22</v>
      </c>
      <c r="D195" s="876"/>
      <c r="E195" s="12">
        <f>ECSF!J22</f>
        <v>0</v>
      </c>
    </row>
    <row r="196" spans="2:5" ht="15" customHeight="1">
      <c r="B196" s="880"/>
      <c r="C196" s="876" t="s">
        <v>23</v>
      </c>
      <c r="D196" s="876"/>
      <c r="E196" s="12">
        <f>ECSF!J23</f>
        <v>0</v>
      </c>
    </row>
    <row r="197" spans="2:5" ht="15" customHeight="1">
      <c r="B197" s="880"/>
      <c r="C197" s="882" t="s">
        <v>27</v>
      </c>
      <c r="D197" s="882"/>
      <c r="E197" s="11">
        <f>ECSF!J25</f>
        <v>0</v>
      </c>
    </row>
    <row r="198" spans="2:5" ht="15" customHeight="1">
      <c r="B198" s="880"/>
      <c r="C198" s="876" t="s">
        <v>29</v>
      </c>
      <c r="D198" s="876"/>
      <c r="E198" s="12">
        <f>ECSF!J27</f>
        <v>0</v>
      </c>
    </row>
    <row r="199" spans="2:5" ht="15" customHeight="1">
      <c r="B199" s="880"/>
      <c r="C199" s="876" t="s">
        <v>31</v>
      </c>
      <c r="D199" s="876"/>
      <c r="E199" s="12">
        <f>ECSF!J28</f>
        <v>0</v>
      </c>
    </row>
    <row r="200" spans="2:5" ht="15" customHeight="1">
      <c r="B200" s="880"/>
      <c r="C200" s="876" t="s">
        <v>33</v>
      </c>
      <c r="D200" s="876"/>
      <c r="E200" s="12">
        <f>ECSF!J29</f>
        <v>0</v>
      </c>
    </row>
    <row r="201" spans="2:5">
      <c r="B201" s="880"/>
      <c r="C201" s="876" t="s">
        <v>35</v>
      </c>
      <c r="D201" s="876"/>
      <c r="E201" s="12">
        <f>ECSF!J30</f>
        <v>0</v>
      </c>
    </row>
    <row r="202" spans="2:5" ht="15" customHeight="1">
      <c r="B202" s="880"/>
      <c r="C202" s="876" t="s">
        <v>37</v>
      </c>
      <c r="D202" s="876"/>
      <c r="E202" s="12">
        <f>ECSF!J31</f>
        <v>0</v>
      </c>
    </row>
    <row r="203" spans="2:5">
      <c r="B203" s="880"/>
      <c r="C203" s="876" t="s">
        <v>39</v>
      </c>
      <c r="D203" s="876"/>
      <c r="E203" s="12">
        <f>ECSF!J32</f>
        <v>0</v>
      </c>
    </row>
    <row r="204" spans="2:5" ht="15" customHeight="1">
      <c r="B204" s="880"/>
      <c r="C204" s="879" t="s">
        <v>46</v>
      </c>
      <c r="D204" s="879"/>
      <c r="E204" s="11">
        <f>ECSF!J34</f>
        <v>25149328.030000001</v>
      </c>
    </row>
    <row r="205" spans="2:5" ht="15" customHeight="1">
      <c r="B205" s="880"/>
      <c r="C205" s="879" t="s">
        <v>48</v>
      </c>
      <c r="D205" s="879"/>
      <c r="E205" s="11">
        <f>ECSF!J36</f>
        <v>0</v>
      </c>
    </row>
    <row r="206" spans="2:5" ht="15" customHeight="1">
      <c r="B206" s="880"/>
      <c r="C206" s="876" t="s">
        <v>49</v>
      </c>
      <c r="D206" s="876"/>
      <c r="E206" s="12">
        <f>ECSF!J38</f>
        <v>0</v>
      </c>
    </row>
    <row r="207" spans="2:5" ht="15" customHeight="1">
      <c r="B207" s="880"/>
      <c r="C207" s="876" t="s">
        <v>50</v>
      </c>
      <c r="D207" s="876"/>
      <c r="E207" s="12">
        <f>ECSF!J39</f>
        <v>0</v>
      </c>
    </row>
    <row r="208" spans="2:5" ht="15" customHeight="1">
      <c r="B208" s="880"/>
      <c r="C208" s="876" t="s">
        <v>51</v>
      </c>
      <c r="D208" s="876"/>
      <c r="E208" s="12">
        <f>ECSF!J40</f>
        <v>0</v>
      </c>
    </row>
    <row r="209" spans="2:5" ht="15" customHeight="1">
      <c r="B209" s="880"/>
      <c r="C209" s="879" t="s">
        <v>52</v>
      </c>
      <c r="D209" s="879"/>
      <c r="E209" s="11">
        <f>ECSF!J42</f>
        <v>25149328.030000001</v>
      </c>
    </row>
    <row r="210" spans="2:5">
      <c r="B210" s="880"/>
      <c r="C210" s="876" t="s">
        <v>53</v>
      </c>
      <c r="D210" s="876"/>
      <c r="E210" s="12">
        <f>ECSF!J44</f>
        <v>0</v>
      </c>
    </row>
    <row r="211" spans="2:5" ht="15" customHeight="1">
      <c r="B211" s="880"/>
      <c r="C211" s="876" t="s">
        <v>54</v>
      </c>
      <c r="D211" s="876"/>
      <c r="E211" s="12">
        <f>ECSF!J45</f>
        <v>0</v>
      </c>
    </row>
    <row r="212" spans="2:5">
      <c r="B212" s="880"/>
      <c r="C212" s="876" t="s">
        <v>55</v>
      </c>
      <c r="D212" s="876"/>
      <c r="E212" s="12">
        <f>ECSF!J46</f>
        <v>0</v>
      </c>
    </row>
    <row r="213" spans="2:5" ht="15" customHeight="1">
      <c r="B213" s="880"/>
      <c r="C213" s="876" t="s">
        <v>56</v>
      </c>
      <c r="D213" s="876"/>
      <c r="E213" s="12">
        <f>ECSF!J47</f>
        <v>0</v>
      </c>
    </row>
    <row r="214" spans="2:5">
      <c r="B214" s="880"/>
      <c r="C214" s="876" t="s">
        <v>57</v>
      </c>
      <c r="D214" s="876"/>
      <c r="E214" s="12">
        <f>ECSF!J48</f>
        <v>25149328.030000001</v>
      </c>
    </row>
    <row r="215" spans="2:5">
      <c r="B215" s="880"/>
      <c r="C215" s="879" t="s">
        <v>58</v>
      </c>
      <c r="D215" s="879"/>
      <c r="E215" s="11">
        <f>ECSF!J50</f>
        <v>0</v>
      </c>
    </row>
    <row r="216" spans="2:5">
      <c r="B216" s="880"/>
      <c r="C216" s="876" t="s">
        <v>59</v>
      </c>
      <c r="D216" s="876"/>
      <c r="E216" s="12">
        <f>ECSF!J52</f>
        <v>0</v>
      </c>
    </row>
    <row r="217" spans="2:5" ht="15.75" thickBot="1">
      <c r="B217" s="881"/>
      <c r="C217" s="876" t="s">
        <v>60</v>
      </c>
      <c r="D217" s="876"/>
      <c r="E217" s="12">
        <f>ECSF!J53</f>
        <v>0</v>
      </c>
    </row>
    <row r="218" spans="2:5">
      <c r="C218" s="884" t="s">
        <v>73</v>
      </c>
      <c r="D218" s="5" t="s">
        <v>63</v>
      </c>
      <c r="E218" s="15" t="str">
        <f>ECSF!C60</f>
        <v>KARLA ALEJANDRINA LANUZA HERNANDEZ</v>
      </c>
    </row>
    <row r="219" spans="2:5">
      <c r="C219" s="885"/>
      <c r="D219" s="5" t="s">
        <v>64</v>
      </c>
      <c r="E219" s="15" t="str">
        <f>ECSF!C61</f>
        <v xml:space="preserve">DIRECTORA </v>
      </c>
    </row>
    <row r="220" spans="2:5">
      <c r="C220" s="885" t="s">
        <v>72</v>
      </c>
      <c r="D220" s="5" t="s">
        <v>63</v>
      </c>
      <c r="E220" s="15" t="str">
        <f>ECSF!G60</f>
        <v>RAMIRO CONTRERAS RODRIGUEZ</v>
      </c>
    </row>
    <row r="221" spans="2:5">
      <c r="C221" s="885"/>
      <c r="D221" s="5" t="s">
        <v>64</v>
      </c>
      <c r="E221" s="15" t="str">
        <f>ECSF!G61</f>
        <v>SUBDIRECTOR DE FINANZAS Y ADMINISTRACIÓN</v>
      </c>
    </row>
  </sheetData>
  <sheetProtection password="C4FF" sheet="1" objects="1" scenarios="1"/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zoomScale="85" zoomScaleNormal="85" workbookViewId="0">
      <selection activeCell="B18" sqref="B18:C18"/>
    </sheetView>
  </sheetViews>
  <sheetFormatPr baseColWidth="10" defaultRowHeight="12.75"/>
  <cols>
    <col min="1" max="1" width="1.140625" style="26" customWidth="1"/>
    <col min="2" max="2" width="11.7109375" style="26" customWidth="1"/>
    <col min="3" max="3" width="54.42578125" style="26" customWidth="1"/>
    <col min="4" max="4" width="19.140625" style="163" customWidth="1"/>
    <col min="5" max="5" width="19.28515625" style="26" customWidth="1"/>
    <col min="6" max="6" width="19" style="26" customWidth="1"/>
    <col min="7" max="7" width="21.28515625" style="26" customWidth="1"/>
    <col min="8" max="8" width="18.7109375" style="26" customWidth="1"/>
    <col min="9" max="9" width="1.140625" style="26" customWidth="1"/>
    <col min="10" max="16384" width="11.42578125" style="26"/>
  </cols>
  <sheetData>
    <row r="1" spans="1:11" s="33" customFormat="1" ht="9" customHeight="1">
      <c r="A1" s="90"/>
      <c r="B1" s="93"/>
      <c r="C1" s="886"/>
      <c r="D1" s="886"/>
      <c r="E1" s="886"/>
      <c r="F1" s="886"/>
      <c r="G1" s="886"/>
      <c r="H1" s="93"/>
      <c r="I1" s="140"/>
      <c r="J1" s="26"/>
      <c r="K1" s="26"/>
    </row>
    <row r="2" spans="1:11" s="33" customFormat="1" ht="14.1" customHeight="1">
      <c r="A2" s="90"/>
      <c r="B2" s="93"/>
      <c r="C2" s="886" t="s">
        <v>444</v>
      </c>
      <c r="D2" s="886"/>
      <c r="E2" s="886"/>
      <c r="F2" s="886"/>
      <c r="G2" s="886"/>
      <c r="H2" s="93"/>
      <c r="I2" s="140"/>
      <c r="J2" s="140"/>
      <c r="K2" s="26"/>
    </row>
    <row r="3" spans="1:11" s="33" customFormat="1" ht="14.1" customHeight="1">
      <c r="A3" s="851" t="s">
        <v>3210</v>
      </c>
      <c r="B3" s="851"/>
      <c r="C3" s="851"/>
      <c r="D3" s="851"/>
      <c r="E3" s="851"/>
      <c r="F3" s="851"/>
      <c r="G3" s="851"/>
      <c r="H3" s="851"/>
      <c r="I3" s="140"/>
      <c r="J3" s="140"/>
      <c r="K3" s="26"/>
    </row>
    <row r="4" spans="1:11" s="33" customFormat="1" ht="14.1" customHeight="1">
      <c r="A4" s="90"/>
      <c r="B4" s="93"/>
      <c r="C4" s="886" t="s">
        <v>0</v>
      </c>
      <c r="D4" s="886"/>
      <c r="E4" s="886"/>
      <c r="F4" s="886"/>
      <c r="G4" s="886"/>
      <c r="H4" s="93"/>
      <c r="I4" s="140"/>
      <c r="J4" s="140"/>
      <c r="K4" s="26"/>
    </row>
    <row r="5" spans="1:11" s="33" customFormat="1" ht="20.100000000000001" customHeight="1">
      <c r="A5" s="96"/>
      <c r="B5" s="31"/>
      <c r="C5" s="31" t="s">
        <v>3</v>
      </c>
      <c r="D5" s="852" t="s">
        <v>717</v>
      </c>
      <c r="E5" s="852"/>
      <c r="F5" s="852"/>
      <c r="G5" s="289"/>
      <c r="H5" s="289"/>
      <c r="I5" s="289"/>
      <c r="J5" s="289"/>
    </row>
    <row r="6" spans="1:11" s="33" customFormat="1" ht="6.75" customHeight="1">
      <c r="A6" s="888"/>
      <c r="B6" s="888"/>
      <c r="C6" s="888"/>
      <c r="D6" s="888"/>
      <c r="E6" s="888"/>
      <c r="F6" s="888"/>
      <c r="G6" s="888"/>
      <c r="H6" s="888"/>
      <c r="I6" s="888"/>
    </row>
    <row r="7" spans="1:11" s="33" customFormat="1" ht="3" customHeight="1">
      <c r="A7" s="888"/>
      <c r="B7" s="888"/>
      <c r="C7" s="888"/>
      <c r="D7" s="888"/>
      <c r="E7" s="888"/>
      <c r="F7" s="888"/>
      <c r="G7" s="888"/>
      <c r="H7" s="888"/>
      <c r="I7" s="888"/>
    </row>
    <row r="8" spans="1:11" s="145" customFormat="1" ht="25.5">
      <c r="A8" s="141"/>
      <c r="B8" s="889" t="s">
        <v>74</v>
      </c>
      <c r="C8" s="889"/>
      <c r="D8" s="142" t="s">
        <v>141</v>
      </c>
      <c r="E8" s="142" t="s">
        <v>142</v>
      </c>
      <c r="F8" s="143" t="s">
        <v>143</v>
      </c>
      <c r="G8" s="143" t="s">
        <v>144</v>
      </c>
      <c r="H8" s="143" t="s">
        <v>145</v>
      </c>
      <c r="I8" s="144"/>
    </row>
    <row r="9" spans="1:11" s="145" customFormat="1">
      <c r="A9" s="146"/>
      <c r="B9" s="890"/>
      <c r="C9" s="890"/>
      <c r="D9" s="147">
        <v>1</v>
      </c>
      <c r="E9" s="147">
        <v>2</v>
      </c>
      <c r="F9" s="148">
        <v>3</v>
      </c>
      <c r="G9" s="148" t="s">
        <v>146</v>
      </c>
      <c r="H9" s="148" t="s">
        <v>147</v>
      </c>
      <c r="I9" s="149"/>
    </row>
    <row r="10" spans="1:11" s="33" customFormat="1" ht="3" customHeight="1">
      <c r="A10" s="891"/>
      <c r="B10" s="888"/>
      <c r="C10" s="888"/>
      <c r="D10" s="888"/>
      <c r="E10" s="888"/>
      <c r="F10" s="888"/>
      <c r="G10" s="888"/>
      <c r="H10" s="888"/>
      <c r="I10" s="892"/>
    </row>
    <row r="11" spans="1:11" s="33" customFormat="1" ht="3" customHeight="1">
      <c r="A11" s="893"/>
      <c r="B11" s="894"/>
      <c r="C11" s="894"/>
      <c r="D11" s="894"/>
      <c r="E11" s="894"/>
      <c r="F11" s="894"/>
      <c r="G11" s="894"/>
      <c r="H11" s="894"/>
      <c r="I11" s="895"/>
      <c r="J11" s="26"/>
      <c r="K11" s="26"/>
    </row>
    <row r="12" spans="1:11" s="33" customFormat="1">
      <c r="A12" s="150"/>
      <c r="B12" s="896" t="s">
        <v>5</v>
      </c>
      <c r="C12" s="896"/>
      <c r="D12" s="151">
        <f>+D14+D24</f>
        <v>121161194.05000001</v>
      </c>
      <c r="E12" s="151">
        <f>+E14+E24</f>
        <v>71823270.420000002</v>
      </c>
      <c r="F12" s="151">
        <f>+F14+F24</f>
        <v>66050328.299999997</v>
      </c>
      <c r="G12" s="151">
        <f>+D12+E12-F12</f>
        <v>126934136.17000003</v>
      </c>
      <c r="H12" s="151">
        <f>+G12-D12</f>
        <v>5772942.1200000197</v>
      </c>
      <c r="I12" s="152"/>
      <c r="J12" s="26"/>
      <c r="K12" s="26"/>
    </row>
    <row r="13" spans="1:11" s="33" customFormat="1" ht="5.0999999999999996" customHeight="1">
      <c r="A13" s="150"/>
      <c r="B13" s="153"/>
      <c r="C13" s="153"/>
      <c r="D13" s="151"/>
      <c r="E13" s="151"/>
      <c r="F13" s="151"/>
      <c r="G13" s="151">
        <f t="shared" ref="G13:G14" si="0">+D13+E13-F13</f>
        <v>0</v>
      </c>
      <c r="H13" s="151"/>
      <c r="I13" s="152"/>
      <c r="J13" s="26"/>
      <c r="K13" s="26"/>
    </row>
    <row r="14" spans="1:11" s="33" customFormat="1">
      <c r="A14" s="154"/>
      <c r="B14" s="855" t="s">
        <v>7</v>
      </c>
      <c r="C14" s="855"/>
      <c r="D14" s="155">
        <f>SUM(D16:D22)</f>
        <v>31184490.260000002</v>
      </c>
      <c r="E14" s="155">
        <f>SUM(E16:E22)</f>
        <v>67791837.659999996</v>
      </c>
      <c r="F14" s="155">
        <f>SUM(F16:F22)</f>
        <v>65772096.189999998</v>
      </c>
      <c r="G14" s="151">
        <f t="shared" si="0"/>
        <v>33204231.730000004</v>
      </c>
      <c r="H14" s="155">
        <f>+G14-D14</f>
        <v>2019741.4700000025</v>
      </c>
      <c r="I14" s="156"/>
      <c r="J14" s="26"/>
      <c r="K14" s="157"/>
    </row>
    <row r="15" spans="1:11" s="33" customFormat="1" ht="5.0999999999999996" customHeight="1">
      <c r="A15" s="123"/>
      <c r="B15" s="51"/>
      <c r="C15" s="51"/>
      <c r="D15" s="158"/>
      <c r="E15" s="158"/>
      <c r="F15" s="158"/>
      <c r="G15" s="158"/>
      <c r="H15" s="158"/>
      <c r="I15" s="56"/>
      <c r="J15" s="26"/>
      <c r="K15" s="157"/>
    </row>
    <row r="16" spans="1:11" s="33" customFormat="1" ht="19.5" customHeight="1">
      <c r="A16" s="123"/>
      <c r="B16" s="887" t="s">
        <v>9</v>
      </c>
      <c r="C16" s="887"/>
      <c r="D16" s="58">
        <f>+ESF!E16</f>
        <v>30852593.050000001</v>
      </c>
      <c r="E16" s="58">
        <v>39506353.369999997</v>
      </c>
      <c r="F16" s="58">
        <v>37264353.350000001</v>
      </c>
      <c r="G16" s="108">
        <f>+D16+E16-F16</f>
        <v>33094593.07</v>
      </c>
      <c r="H16" s="108">
        <f>+G16-D16</f>
        <v>2242000.0199999996</v>
      </c>
      <c r="I16" s="56"/>
      <c r="J16" s="26"/>
      <c r="K16" s="157" t="str">
        <f>IF(G16=ESF!D16," ","Error")</f>
        <v xml:space="preserve"> </v>
      </c>
    </row>
    <row r="17" spans="1:14" s="33" customFormat="1" ht="19.5" customHeight="1">
      <c r="A17" s="123"/>
      <c r="B17" s="887" t="s">
        <v>11</v>
      </c>
      <c r="C17" s="887"/>
      <c r="D17" s="58">
        <f>+ESF!E17</f>
        <v>17063.95</v>
      </c>
      <c r="E17" s="58">
        <v>28108862.34</v>
      </c>
      <c r="F17" s="58">
        <v>28096778.289999999</v>
      </c>
      <c r="G17" s="108">
        <f t="shared" ref="G17:G22" si="1">+D17+E17-F17</f>
        <v>29148</v>
      </c>
      <c r="H17" s="108">
        <f t="shared" ref="H17:H21" si="2">+G17-D17</f>
        <v>12084.05</v>
      </c>
      <c r="I17" s="56"/>
      <c r="J17" s="26"/>
      <c r="K17" s="157" t="str">
        <f>IF(G17=ESF!D17," ","Error")</f>
        <v xml:space="preserve"> </v>
      </c>
    </row>
    <row r="18" spans="1:14" s="33" customFormat="1" ht="19.5" customHeight="1">
      <c r="A18" s="123"/>
      <c r="B18" s="887" t="s">
        <v>13</v>
      </c>
      <c r="C18" s="887"/>
      <c r="D18" s="58">
        <f>+ESF!E18</f>
        <v>313006.26</v>
      </c>
      <c r="E18" s="58">
        <v>176621.94999999998</v>
      </c>
      <c r="F18" s="58">
        <v>410964.55</v>
      </c>
      <c r="G18" s="108">
        <f t="shared" si="1"/>
        <v>78663.659999999974</v>
      </c>
      <c r="H18" s="108">
        <f t="shared" si="2"/>
        <v>-234342.60000000003</v>
      </c>
      <c r="I18" s="56"/>
      <c r="J18" s="26"/>
      <c r="K18" s="157" t="str">
        <f>IF(G18=ESF!D18," ","Error")</f>
        <v xml:space="preserve"> </v>
      </c>
    </row>
    <row r="19" spans="1:14" s="33" customFormat="1" ht="19.5" customHeight="1">
      <c r="A19" s="123"/>
      <c r="B19" s="887" t="s">
        <v>15</v>
      </c>
      <c r="C19" s="887"/>
      <c r="D19" s="58">
        <f>+ESF!E19</f>
        <v>0</v>
      </c>
      <c r="E19" s="58">
        <v>0</v>
      </c>
      <c r="F19" s="58">
        <v>0</v>
      </c>
      <c r="G19" s="108">
        <f t="shared" si="1"/>
        <v>0</v>
      </c>
      <c r="H19" s="108">
        <f t="shared" si="2"/>
        <v>0</v>
      </c>
      <c r="I19" s="56"/>
      <c r="J19" s="26"/>
      <c r="K19" s="157" t="str">
        <f>IF(G19=ESF!D19," ","Error")</f>
        <v xml:space="preserve"> </v>
      </c>
      <c r="N19" s="33" t="s">
        <v>130</v>
      </c>
    </row>
    <row r="20" spans="1:14" s="33" customFormat="1" ht="19.5" customHeight="1">
      <c r="A20" s="123"/>
      <c r="B20" s="887" t="s">
        <v>17</v>
      </c>
      <c r="C20" s="887"/>
      <c r="D20" s="58">
        <f>+ESF!E20</f>
        <v>0</v>
      </c>
      <c r="E20" s="58">
        <v>0</v>
      </c>
      <c r="F20" s="58">
        <v>0</v>
      </c>
      <c r="G20" s="108">
        <f t="shared" si="1"/>
        <v>0</v>
      </c>
      <c r="H20" s="108">
        <f t="shared" si="2"/>
        <v>0</v>
      </c>
      <c r="I20" s="56"/>
      <c r="J20" s="26"/>
      <c r="K20" s="157" t="str">
        <f>IF(G20=ESF!D20," ","Error")</f>
        <v xml:space="preserve"> </v>
      </c>
    </row>
    <row r="21" spans="1:14" s="33" customFormat="1" ht="19.5" customHeight="1">
      <c r="A21" s="123"/>
      <c r="B21" s="887" t="s">
        <v>19</v>
      </c>
      <c r="C21" s="887"/>
      <c r="D21" s="58">
        <f>+ESF!E21</f>
        <v>0</v>
      </c>
      <c r="E21" s="58">
        <v>0</v>
      </c>
      <c r="F21" s="58">
        <v>0</v>
      </c>
      <c r="G21" s="108">
        <f t="shared" si="1"/>
        <v>0</v>
      </c>
      <c r="H21" s="108">
        <f t="shared" si="2"/>
        <v>0</v>
      </c>
      <c r="I21" s="56"/>
      <c r="J21" s="26"/>
      <c r="K21" s="157" t="str">
        <f>IF(G21=ESF!D21," ","Error")</f>
        <v xml:space="preserve"> </v>
      </c>
      <c r="L21" s="33" t="s">
        <v>130</v>
      </c>
    </row>
    <row r="22" spans="1:14" ht="19.5" customHeight="1">
      <c r="A22" s="123"/>
      <c r="B22" s="887" t="s">
        <v>21</v>
      </c>
      <c r="C22" s="887"/>
      <c r="D22" s="58">
        <f>+ESF!E22</f>
        <v>1827</v>
      </c>
      <c r="E22" s="58">
        <v>0</v>
      </c>
      <c r="F22" s="58">
        <v>0</v>
      </c>
      <c r="G22" s="108">
        <f t="shared" si="1"/>
        <v>1827</v>
      </c>
      <c r="H22" s="108">
        <f>+G22-D22</f>
        <v>0</v>
      </c>
      <c r="I22" s="56"/>
      <c r="K22" s="157" t="str">
        <f>IF(G22=ESF!D22," ","Error")</f>
        <v xml:space="preserve"> </v>
      </c>
    </row>
    <row r="23" spans="1:14">
      <c r="A23" s="123"/>
      <c r="B23" s="159"/>
      <c r="C23" s="159"/>
      <c r="D23" s="160"/>
      <c r="E23" s="160"/>
      <c r="F23" s="160"/>
      <c r="G23" s="160"/>
      <c r="H23" s="160"/>
      <c r="I23" s="56"/>
      <c r="K23" s="157"/>
    </row>
    <row r="24" spans="1:14">
      <c r="A24" s="154"/>
      <c r="B24" s="855" t="s">
        <v>26</v>
      </c>
      <c r="C24" s="855"/>
      <c r="D24" s="155">
        <f>SUM(D26:D34)</f>
        <v>89976703.790000007</v>
      </c>
      <c r="E24" s="155">
        <f>SUM(E26:E34)</f>
        <v>4031432.7600000002</v>
      </c>
      <c r="F24" s="155">
        <f>SUM(F26:F34)</f>
        <v>278232.11</v>
      </c>
      <c r="G24" s="155">
        <f>+D24+E24-F24</f>
        <v>93729904.440000013</v>
      </c>
      <c r="H24" s="155">
        <f>+G24-D24</f>
        <v>3753200.650000006</v>
      </c>
      <c r="I24" s="156"/>
      <c r="K24" s="157"/>
    </row>
    <row r="25" spans="1:14" ht="5.0999999999999996" customHeight="1">
      <c r="A25" s="123"/>
      <c r="B25" s="51"/>
      <c r="C25" s="159"/>
      <c r="D25" s="158"/>
      <c r="E25" s="158"/>
      <c r="F25" s="158"/>
      <c r="G25" s="158"/>
      <c r="H25" s="158"/>
      <c r="I25" s="56"/>
      <c r="K25" s="157"/>
    </row>
    <row r="26" spans="1:14" ht="19.5" customHeight="1">
      <c r="A26" s="123"/>
      <c r="B26" s="887" t="s">
        <v>28</v>
      </c>
      <c r="C26" s="887"/>
      <c r="D26" s="58">
        <f>+ESF!E29</f>
        <v>0</v>
      </c>
      <c r="E26" s="58">
        <v>0</v>
      </c>
      <c r="F26" s="58">
        <v>0</v>
      </c>
      <c r="G26" s="108">
        <f>+D26+E26-F26</f>
        <v>0</v>
      </c>
      <c r="H26" s="108">
        <f>+G26-D26</f>
        <v>0</v>
      </c>
      <c r="I26" s="56"/>
      <c r="K26" s="157"/>
    </row>
    <row r="27" spans="1:14" ht="19.5" customHeight="1">
      <c r="A27" s="123"/>
      <c r="B27" s="887" t="s">
        <v>30</v>
      </c>
      <c r="C27" s="887"/>
      <c r="D27" s="58">
        <f>+ESF!E30</f>
        <v>0</v>
      </c>
      <c r="E27" s="58">
        <v>0</v>
      </c>
      <c r="F27" s="58">
        <v>0</v>
      </c>
      <c r="G27" s="108">
        <f t="shared" ref="G27:G34" si="3">+D27+E27-F27</f>
        <v>0</v>
      </c>
      <c r="H27" s="108">
        <f t="shared" ref="H27:H34" si="4">+G27-D27</f>
        <v>0</v>
      </c>
      <c r="I27" s="56"/>
      <c r="K27" s="157"/>
    </row>
    <row r="28" spans="1:14" ht="19.5" customHeight="1">
      <c r="A28" s="123"/>
      <c r="B28" s="887" t="s">
        <v>32</v>
      </c>
      <c r="C28" s="887"/>
      <c r="D28" s="58">
        <f>+ESF!E31</f>
        <v>76423764.390000001</v>
      </c>
      <c r="E28" s="58">
        <v>1057409.81</v>
      </c>
      <c r="F28" s="58">
        <v>278232.11</v>
      </c>
      <c r="G28" s="108">
        <f t="shared" si="3"/>
        <v>77202942.090000004</v>
      </c>
      <c r="H28" s="108">
        <f t="shared" si="4"/>
        <v>779177.70000000298</v>
      </c>
      <c r="I28" s="56"/>
      <c r="K28" s="157"/>
    </row>
    <row r="29" spans="1:14" ht="19.5" customHeight="1">
      <c r="A29" s="123"/>
      <c r="B29" s="887" t="s">
        <v>148</v>
      </c>
      <c r="C29" s="887"/>
      <c r="D29" s="58">
        <f>+ESF!E32</f>
        <v>21992867.800000001</v>
      </c>
      <c r="E29" s="58">
        <v>2974022.95</v>
      </c>
      <c r="F29" s="58">
        <v>0</v>
      </c>
      <c r="G29" s="108">
        <f t="shared" si="3"/>
        <v>24966890.75</v>
      </c>
      <c r="H29" s="108">
        <f t="shared" si="4"/>
        <v>2974022.9499999993</v>
      </c>
      <c r="I29" s="56"/>
      <c r="K29" s="157"/>
    </row>
    <row r="30" spans="1:14" ht="19.5" customHeight="1">
      <c r="A30" s="123"/>
      <c r="B30" s="887" t="s">
        <v>36</v>
      </c>
      <c r="C30" s="887"/>
      <c r="D30" s="58">
        <f>+ESF!E33</f>
        <v>2851.04</v>
      </c>
      <c r="E30" s="58">
        <v>0</v>
      </c>
      <c r="F30" s="58">
        <v>0</v>
      </c>
      <c r="G30" s="108">
        <f t="shared" si="3"/>
        <v>2851.04</v>
      </c>
      <c r="H30" s="108">
        <f t="shared" si="4"/>
        <v>0</v>
      </c>
      <c r="I30" s="56"/>
      <c r="K30" s="157"/>
    </row>
    <row r="31" spans="1:14" ht="19.5" customHeight="1">
      <c r="A31" s="123"/>
      <c r="B31" s="887" t="s">
        <v>38</v>
      </c>
      <c r="C31" s="887"/>
      <c r="D31" s="58">
        <f>+ESF!E34</f>
        <v>-8442779.4399999995</v>
      </c>
      <c r="E31" s="58">
        <v>0</v>
      </c>
      <c r="F31" s="58">
        <v>0</v>
      </c>
      <c r="G31" s="108">
        <f t="shared" si="3"/>
        <v>-8442779.4399999995</v>
      </c>
      <c r="H31" s="108">
        <f t="shared" si="4"/>
        <v>0</v>
      </c>
      <c r="I31" s="56"/>
      <c r="K31" s="157"/>
    </row>
    <row r="32" spans="1:14" ht="19.5" customHeight="1">
      <c r="A32" s="123"/>
      <c r="B32" s="887" t="s">
        <v>40</v>
      </c>
      <c r="C32" s="887"/>
      <c r="D32" s="58">
        <f>+ESF!E35</f>
        <v>0</v>
      </c>
      <c r="E32" s="58">
        <v>0</v>
      </c>
      <c r="F32" s="58">
        <v>0</v>
      </c>
      <c r="G32" s="108">
        <f t="shared" si="3"/>
        <v>0</v>
      </c>
      <c r="H32" s="108">
        <f t="shared" si="4"/>
        <v>0</v>
      </c>
      <c r="I32" s="56"/>
      <c r="K32" s="157"/>
    </row>
    <row r="33" spans="1:17" ht="19.5" customHeight="1">
      <c r="A33" s="123"/>
      <c r="B33" s="887" t="s">
        <v>41</v>
      </c>
      <c r="C33" s="887"/>
      <c r="D33" s="58">
        <f>+ESF!E36</f>
        <v>0</v>
      </c>
      <c r="E33" s="58">
        <v>0</v>
      </c>
      <c r="F33" s="58">
        <v>0</v>
      </c>
      <c r="G33" s="108">
        <f t="shared" si="3"/>
        <v>0</v>
      </c>
      <c r="H33" s="108">
        <f t="shared" si="4"/>
        <v>0</v>
      </c>
      <c r="I33" s="56"/>
      <c r="K33" s="157"/>
    </row>
    <row r="34" spans="1:17" ht="19.5" customHeight="1">
      <c r="A34" s="123"/>
      <c r="B34" s="887" t="s">
        <v>43</v>
      </c>
      <c r="C34" s="887"/>
      <c r="D34" s="58">
        <f>+ESF!E37</f>
        <v>0</v>
      </c>
      <c r="E34" s="58">
        <v>0</v>
      </c>
      <c r="F34" s="58">
        <v>0</v>
      </c>
      <c r="G34" s="108">
        <f t="shared" si="3"/>
        <v>0</v>
      </c>
      <c r="H34" s="108">
        <f t="shared" si="4"/>
        <v>0</v>
      </c>
      <c r="I34" s="56"/>
      <c r="K34" s="157" t="str">
        <f>IF(G34=ESF!D37," ","error")</f>
        <v xml:space="preserve"> </v>
      </c>
    </row>
    <row r="35" spans="1:17">
      <c r="A35" s="123"/>
      <c r="B35" s="159"/>
      <c r="C35" s="159"/>
      <c r="D35" s="160"/>
      <c r="E35" s="158"/>
      <c r="F35" s="158"/>
      <c r="G35" s="158"/>
      <c r="H35" s="158"/>
      <c r="I35" s="56"/>
      <c r="K35" s="157"/>
    </row>
    <row r="36" spans="1:17" ht="6" customHeight="1">
      <c r="A36" s="897"/>
      <c r="B36" s="898"/>
      <c r="C36" s="898"/>
      <c r="D36" s="898"/>
      <c r="E36" s="898"/>
      <c r="F36" s="898"/>
      <c r="G36" s="898"/>
      <c r="H36" s="898"/>
      <c r="I36" s="899"/>
    </row>
    <row r="37" spans="1:17" ht="6" customHeight="1">
      <c r="A37" s="53"/>
      <c r="B37" s="161"/>
      <c r="C37" s="162"/>
      <c r="E37" s="53"/>
      <c r="F37" s="53"/>
      <c r="G37" s="53"/>
      <c r="H37" s="53"/>
      <c r="I37" s="53"/>
    </row>
    <row r="38" spans="1:17" ht="15" customHeight="1">
      <c r="A38" s="33"/>
      <c r="B38" s="900" t="s">
        <v>76</v>
      </c>
      <c r="C38" s="900"/>
      <c r="D38" s="900"/>
      <c r="E38" s="900"/>
      <c r="F38" s="900"/>
      <c r="G38" s="900"/>
      <c r="H38" s="900"/>
      <c r="I38" s="60"/>
      <c r="J38" s="60"/>
      <c r="K38" s="33"/>
      <c r="L38" s="33"/>
      <c r="M38" s="33"/>
      <c r="N38" s="33"/>
      <c r="O38" s="33"/>
      <c r="P38" s="33"/>
      <c r="Q38" s="33"/>
    </row>
    <row r="39" spans="1:17" ht="9.75" customHeight="1">
      <c r="A39" s="33"/>
      <c r="B39" s="60"/>
      <c r="C39" s="81"/>
      <c r="D39" s="82"/>
      <c r="E39" s="82"/>
      <c r="F39" s="33"/>
      <c r="G39" s="83"/>
      <c r="H39" s="81"/>
      <c r="I39" s="82"/>
      <c r="J39" s="82"/>
      <c r="K39" s="33"/>
      <c r="L39" s="33"/>
      <c r="M39" s="33"/>
      <c r="N39" s="33"/>
      <c r="O39" s="33"/>
      <c r="P39" s="33"/>
      <c r="Q39" s="33"/>
    </row>
    <row r="40" spans="1:17" ht="50.1" customHeight="1">
      <c r="A40" s="33"/>
      <c r="B40" s="901"/>
      <c r="C40" s="901"/>
      <c r="D40" s="82"/>
      <c r="E40" s="164"/>
      <c r="F40" s="164"/>
      <c r="G40" s="165"/>
      <c r="H40" s="165"/>
      <c r="I40" s="82"/>
      <c r="J40" s="82"/>
      <c r="K40" s="33"/>
      <c r="L40" s="33"/>
      <c r="M40" s="33"/>
      <c r="N40" s="33"/>
      <c r="O40" s="33"/>
      <c r="P40" s="33"/>
      <c r="Q40" s="33"/>
    </row>
    <row r="41" spans="1:17" ht="14.1" customHeight="1">
      <c r="A41" s="33"/>
      <c r="B41" s="862" t="s">
        <v>541</v>
      </c>
      <c r="C41" s="862"/>
      <c r="D41" s="36"/>
      <c r="E41" s="863" t="s">
        <v>542</v>
      </c>
      <c r="F41" s="863"/>
      <c r="G41" s="902"/>
      <c r="H41" s="902"/>
      <c r="I41" s="86"/>
      <c r="J41" s="33"/>
      <c r="P41" s="33"/>
      <c r="Q41" s="33"/>
    </row>
    <row r="42" spans="1:17" ht="14.1" customHeight="1">
      <c r="A42" s="33"/>
      <c r="B42" s="858" t="s">
        <v>3214</v>
      </c>
      <c r="C42" s="858"/>
      <c r="D42" s="106"/>
      <c r="E42" s="864" t="s">
        <v>543</v>
      </c>
      <c r="F42" s="864"/>
      <c r="G42" s="864"/>
      <c r="H42" s="864"/>
      <c r="I42" s="86"/>
      <c r="J42" s="33"/>
      <c r="P42" s="33"/>
      <c r="Q42" s="33"/>
    </row>
    <row r="43" spans="1:17">
      <c r="B43" s="33"/>
      <c r="C43" s="33"/>
      <c r="D43" s="39"/>
      <c r="E43" s="33"/>
      <c r="F43" s="33"/>
      <c r="G43" s="33"/>
    </row>
    <row r="44" spans="1:17">
      <c r="B44" s="33"/>
      <c r="C44" s="33"/>
      <c r="D44" s="39"/>
      <c r="E44" s="33"/>
      <c r="F44" s="33"/>
      <c r="G44" s="33"/>
    </row>
  </sheetData>
  <sheetProtection formatCells="0" selectLockedCells="1"/>
  <mergeCells count="38">
    <mergeCell ref="B41:C41"/>
    <mergeCell ref="B42:C42"/>
    <mergeCell ref="B33:C33"/>
    <mergeCell ref="B34:C34"/>
    <mergeCell ref="A36:I36"/>
    <mergeCell ref="B38:H38"/>
    <mergeCell ref="B40:C40"/>
    <mergeCell ref="E41:F41"/>
    <mergeCell ref="G41:H41"/>
    <mergeCell ref="E42:F42"/>
    <mergeCell ref="G42:H42"/>
    <mergeCell ref="B32:C32"/>
    <mergeCell ref="B19:C19"/>
    <mergeCell ref="B20:C20"/>
    <mergeCell ref="B21:C21"/>
    <mergeCell ref="B22:C22"/>
    <mergeCell ref="B24:C24"/>
    <mergeCell ref="B26:C26"/>
    <mergeCell ref="B27:C27"/>
    <mergeCell ref="B28:C28"/>
    <mergeCell ref="B29:C29"/>
    <mergeCell ref="B30:C30"/>
    <mergeCell ref="B31:C31"/>
    <mergeCell ref="A3:H3"/>
    <mergeCell ref="C1:G1"/>
    <mergeCell ref="C2:G2"/>
    <mergeCell ref="D5:F5"/>
    <mergeCell ref="B18:C18"/>
    <mergeCell ref="C4:G4"/>
    <mergeCell ref="A6:I6"/>
    <mergeCell ref="A7:I7"/>
    <mergeCell ref="B8:C9"/>
    <mergeCell ref="A10:I10"/>
    <mergeCell ref="A11:I11"/>
    <mergeCell ref="B12:C12"/>
    <mergeCell ref="B14:C14"/>
    <mergeCell ref="B16:C16"/>
    <mergeCell ref="B17:C17"/>
  </mergeCells>
  <printOptions verticalCentered="1"/>
  <pageMargins left="0.35" right="0" top="0.39" bottom="0.59055118110236227" header="0" footer="0"/>
  <pageSetup scale="80" orientation="landscape" r:id="rId1"/>
  <ignoredErrors>
    <ignoredError sqref="D16:D3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zoomScale="85" zoomScaleNormal="85" workbookViewId="0">
      <selection sqref="A1:XFD1048576"/>
    </sheetView>
  </sheetViews>
  <sheetFormatPr baseColWidth="10" defaultRowHeight="12.75"/>
  <cols>
    <col min="1" max="1" width="4.85546875" style="213" customWidth="1"/>
    <col min="2" max="2" width="14.5703125" style="213" customWidth="1"/>
    <col min="3" max="3" width="18.85546875" style="213" customWidth="1"/>
    <col min="4" max="4" width="21.85546875" style="213" customWidth="1"/>
    <col min="5" max="5" width="3.42578125" style="213" customWidth="1"/>
    <col min="6" max="6" width="22.28515625" style="213" customWidth="1"/>
    <col min="7" max="7" width="29.7109375" style="213" customWidth="1"/>
    <col min="8" max="8" width="20.7109375" style="213" customWidth="1"/>
    <col min="9" max="9" width="20.85546875" style="213" customWidth="1"/>
    <col min="10" max="10" width="3.7109375" style="213" customWidth="1"/>
    <col min="11" max="16384" width="11.42578125" style="168"/>
  </cols>
  <sheetData>
    <row r="1" spans="1:10" ht="7.5" customHeight="1">
      <c r="A1" s="166"/>
      <c r="B1" s="167"/>
      <c r="C1" s="905"/>
      <c r="D1" s="905"/>
      <c r="E1" s="905"/>
      <c r="F1" s="905"/>
      <c r="G1" s="905"/>
      <c r="H1" s="905"/>
      <c r="I1" s="167"/>
      <c r="J1" s="167"/>
    </row>
    <row r="2" spans="1:10" ht="14.1" customHeight="1">
      <c r="A2" s="166"/>
      <c r="B2" s="167"/>
      <c r="C2" s="905" t="s">
        <v>445</v>
      </c>
      <c r="D2" s="905"/>
      <c r="E2" s="905"/>
      <c r="F2" s="905"/>
      <c r="G2" s="905"/>
      <c r="H2" s="905"/>
      <c r="I2" s="167"/>
      <c r="J2" s="167"/>
    </row>
    <row r="3" spans="1:10" ht="14.1" customHeight="1">
      <c r="A3" s="851" t="s">
        <v>3210</v>
      </c>
      <c r="B3" s="851"/>
      <c r="C3" s="851"/>
      <c r="D3" s="851"/>
      <c r="E3" s="851"/>
      <c r="F3" s="851"/>
      <c r="G3" s="851"/>
      <c r="H3" s="851"/>
      <c r="I3" s="851"/>
      <c r="J3" s="851"/>
    </row>
    <row r="4" spans="1:10" ht="14.1" customHeight="1">
      <c r="A4" s="166"/>
      <c r="B4" s="167"/>
      <c r="C4" s="905" t="s">
        <v>0</v>
      </c>
      <c r="D4" s="905"/>
      <c r="E4" s="905"/>
      <c r="F4" s="905"/>
      <c r="G4" s="905"/>
      <c r="H4" s="905"/>
      <c r="I4" s="167"/>
      <c r="J4" s="167"/>
    </row>
    <row r="5" spans="1:10" ht="6" customHeight="1">
      <c r="A5" s="169"/>
      <c r="B5" s="906"/>
      <c r="C5" s="906"/>
      <c r="D5" s="907"/>
      <c r="E5" s="907"/>
      <c r="F5" s="907"/>
      <c r="G5" s="907"/>
      <c r="H5" s="907"/>
      <c r="I5" s="907"/>
      <c r="J5" s="170"/>
    </row>
    <row r="6" spans="1:10" ht="20.100000000000001" customHeight="1">
      <c r="A6" s="171"/>
      <c r="B6" s="172"/>
      <c r="C6" s="32"/>
      <c r="D6" s="31" t="s">
        <v>3</v>
      </c>
      <c r="E6" s="852" t="s">
        <v>717</v>
      </c>
      <c r="F6" s="852"/>
      <c r="G6" s="852"/>
      <c r="H6" s="32"/>
      <c r="I6" s="32"/>
      <c r="J6" s="32"/>
    </row>
    <row r="7" spans="1:10" ht="5.0999999999999996" customHeight="1">
      <c r="A7" s="173"/>
      <c r="B7" s="908"/>
      <c r="C7" s="908"/>
      <c r="D7" s="908"/>
      <c r="E7" s="908"/>
      <c r="F7" s="908"/>
      <c r="G7" s="908"/>
      <c r="H7" s="908"/>
      <c r="I7" s="908"/>
      <c r="J7" s="908"/>
    </row>
    <row r="8" spans="1:10" ht="3" customHeight="1">
      <c r="A8" s="173"/>
      <c r="B8" s="908"/>
      <c r="C8" s="908"/>
      <c r="D8" s="908"/>
      <c r="E8" s="908"/>
      <c r="F8" s="908"/>
      <c r="G8" s="908"/>
      <c r="H8" s="908"/>
      <c r="I8" s="908"/>
      <c r="J8" s="908"/>
    </row>
    <row r="9" spans="1:10" ht="30" customHeight="1">
      <c r="A9" s="174"/>
      <c r="B9" s="909" t="s">
        <v>149</v>
      </c>
      <c r="C9" s="909"/>
      <c r="D9" s="909"/>
      <c r="E9" s="175"/>
      <c r="F9" s="176" t="s">
        <v>150</v>
      </c>
      <c r="G9" s="176" t="s">
        <v>151</v>
      </c>
      <c r="H9" s="175" t="s">
        <v>152</v>
      </c>
      <c r="I9" s="175" t="s">
        <v>153</v>
      </c>
      <c r="J9" s="177"/>
    </row>
    <row r="10" spans="1:10" ht="3" customHeight="1">
      <c r="A10" s="178"/>
      <c r="B10" s="908"/>
      <c r="C10" s="908"/>
      <c r="D10" s="908"/>
      <c r="E10" s="908"/>
      <c r="F10" s="908"/>
      <c r="G10" s="908"/>
      <c r="H10" s="908"/>
      <c r="I10" s="908"/>
      <c r="J10" s="910"/>
    </row>
    <row r="11" spans="1:10" ht="9.9499999999999993" customHeight="1">
      <c r="A11" s="179"/>
      <c r="B11" s="903"/>
      <c r="C11" s="903"/>
      <c r="D11" s="903"/>
      <c r="E11" s="903"/>
      <c r="F11" s="903"/>
      <c r="G11" s="903"/>
      <c r="H11" s="903"/>
      <c r="I11" s="903"/>
      <c r="J11" s="904"/>
    </row>
    <row r="12" spans="1:10">
      <c r="A12" s="179"/>
      <c r="B12" s="912" t="s">
        <v>154</v>
      </c>
      <c r="C12" s="912"/>
      <c r="D12" s="912"/>
      <c r="E12" s="180"/>
      <c r="F12" s="180"/>
      <c r="G12" s="180"/>
      <c r="H12" s="180"/>
      <c r="I12" s="180"/>
      <c r="J12" s="181"/>
    </row>
    <row r="13" spans="1:10">
      <c r="A13" s="182"/>
      <c r="B13" s="913" t="s">
        <v>155</v>
      </c>
      <c r="C13" s="913"/>
      <c r="D13" s="913"/>
      <c r="E13" s="183"/>
      <c r="F13" s="183"/>
      <c r="G13" s="183"/>
      <c r="H13" s="183"/>
      <c r="I13" s="183"/>
      <c r="J13" s="184"/>
    </row>
    <row r="14" spans="1:10">
      <c r="A14" s="182"/>
      <c r="B14" s="912" t="s">
        <v>156</v>
      </c>
      <c r="C14" s="912"/>
      <c r="D14" s="912"/>
      <c r="E14" s="183"/>
      <c r="F14" s="185"/>
      <c r="G14" s="185"/>
      <c r="H14" s="126">
        <f>SUM(H15:H17)</f>
        <v>0</v>
      </c>
      <c r="I14" s="126">
        <f>SUM(I15:I17)</f>
        <v>0</v>
      </c>
      <c r="J14" s="186"/>
    </row>
    <row r="15" spans="1:10">
      <c r="A15" s="187"/>
      <c r="B15" s="188"/>
      <c r="C15" s="914" t="s">
        <v>157</v>
      </c>
      <c r="D15" s="914"/>
      <c r="E15" s="183"/>
      <c r="F15" s="189"/>
      <c r="G15" s="189"/>
      <c r="H15" s="190">
        <v>0</v>
      </c>
      <c r="I15" s="190">
        <v>0</v>
      </c>
      <c r="J15" s="191"/>
    </row>
    <row r="16" spans="1:10">
      <c r="A16" s="187"/>
      <c r="B16" s="188"/>
      <c r="C16" s="914" t="s">
        <v>158</v>
      </c>
      <c r="D16" s="914"/>
      <c r="E16" s="183"/>
      <c r="F16" s="189"/>
      <c r="G16" s="189"/>
      <c r="H16" s="190">
        <v>0</v>
      </c>
      <c r="I16" s="190">
        <v>0</v>
      </c>
      <c r="J16" s="191"/>
    </row>
    <row r="17" spans="1:10">
      <c r="A17" s="187"/>
      <c r="B17" s="188"/>
      <c r="C17" s="914" t="s">
        <v>159</v>
      </c>
      <c r="D17" s="914"/>
      <c r="E17" s="183"/>
      <c r="F17" s="189"/>
      <c r="G17" s="189"/>
      <c r="H17" s="190">
        <v>0</v>
      </c>
      <c r="I17" s="190">
        <v>0</v>
      </c>
      <c r="J17" s="191"/>
    </row>
    <row r="18" spans="1:10" ht="9.9499999999999993" customHeight="1">
      <c r="A18" s="187"/>
      <c r="B18" s="188"/>
      <c r="C18" s="188"/>
      <c r="D18" s="192"/>
      <c r="E18" s="183"/>
      <c r="F18" s="193"/>
      <c r="G18" s="193"/>
      <c r="H18" s="194"/>
      <c r="I18" s="194"/>
      <c r="J18" s="191"/>
    </row>
    <row r="19" spans="1:10">
      <c r="A19" s="182"/>
      <c r="B19" s="912" t="s">
        <v>160</v>
      </c>
      <c r="C19" s="912"/>
      <c r="D19" s="912"/>
      <c r="E19" s="183"/>
      <c r="F19" s="185"/>
      <c r="G19" s="185"/>
      <c r="H19" s="126">
        <f>SUM(H20:H23)</f>
        <v>0</v>
      </c>
      <c r="I19" s="126">
        <f>SUM(I20:I23)</f>
        <v>0</v>
      </c>
      <c r="J19" s="186"/>
    </row>
    <row r="20" spans="1:10">
      <c r="A20" s="187"/>
      <c r="B20" s="188"/>
      <c r="C20" s="914" t="s">
        <v>161</v>
      </c>
      <c r="D20" s="914"/>
      <c r="E20" s="183"/>
      <c r="F20" s="189"/>
      <c r="G20" s="189"/>
      <c r="H20" s="190">
        <v>0</v>
      </c>
      <c r="I20" s="190">
        <v>0</v>
      </c>
      <c r="J20" s="191"/>
    </row>
    <row r="21" spans="1:10">
      <c r="A21" s="187"/>
      <c r="B21" s="188"/>
      <c r="C21" s="914" t="s">
        <v>162</v>
      </c>
      <c r="D21" s="914"/>
      <c r="E21" s="183"/>
      <c r="F21" s="189"/>
      <c r="G21" s="189"/>
      <c r="H21" s="190">
        <v>0</v>
      </c>
      <c r="I21" s="190">
        <v>0</v>
      </c>
      <c r="J21" s="191"/>
    </row>
    <row r="22" spans="1:10">
      <c r="A22" s="187"/>
      <c r="B22" s="188"/>
      <c r="C22" s="914" t="s">
        <v>158</v>
      </c>
      <c r="D22" s="914"/>
      <c r="E22" s="183"/>
      <c r="F22" s="189"/>
      <c r="G22" s="189"/>
      <c r="H22" s="190">
        <v>0</v>
      </c>
      <c r="I22" s="190">
        <v>0</v>
      </c>
      <c r="J22" s="191"/>
    </row>
    <row r="23" spans="1:10">
      <c r="A23" s="187"/>
      <c r="B23" s="195"/>
      <c r="C23" s="914" t="s">
        <v>159</v>
      </c>
      <c r="D23" s="914"/>
      <c r="E23" s="183"/>
      <c r="F23" s="189"/>
      <c r="G23" s="189"/>
      <c r="H23" s="196">
        <v>0</v>
      </c>
      <c r="I23" s="196">
        <v>0</v>
      </c>
      <c r="J23" s="191"/>
    </row>
    <row r="24" spans="1:10" ht="9.9499999999999993" customHeight="1">
      <c r="A24" s="187"/>
      <c r="B24" s="188"/>
      <c r="C24" s="188"/>
      <c r="D24" s="192"/>
      <c r="E24" s="183"/>
      <c r="F24" s="197"/>
      <c r="G24" s="197"/>
      <c r="H24" s="198"/>
      <c r="I24" s="198"/>
      <c r="J24" s="191"/>
    </row>
    <row r="25" spans="1:10">
      <c r="A25" s="199"/>
      <c r="B25" s="911" t="s">
        <v>163</v>
      </c>
      <c r="C25" s="911"/>
      <c r="D25" s="911"/>
      <c r="E25" s="200"/>
      <c r="F25" s="201"/>
      <c r="G25" s="201"/>
      <c r="H25" s="202">
        <f>H14+H19</f>
        <v>0</v>
      </c>
      <c r="I25" s="202">
        <f>I14+I19</f>
        <v>0</v>
      </c>
      <c r="J25" s="203"/>
    </row>
    <row r="26" spans="1:10">
      <c r="A26" s="182"/>
      <c r="B26" s="188"/>
      <c r="C26" s="188"/>
      <c r="D26" s="204"/>
      <c r="E26" s="183"/>
      <c r="F26" s="197"/>
      <c r="G26" s="197"/>
      <c r="H26" s="198"/>
      <c r="I26" s="198"/>
      <c r="J26" s="186"/>
    </row>
    <row r="27" spans="1:10">
      <c r="A27" s="182"/>
      <c r="B27" s="913" t="s">
        <v>164</v>
      </c>
      <c r="C27" s="913"/>
      <c r="D27" s="913"/>
      <c r="E27" s="183"/>
      <c r="F27" s="197"/>
      <c r="G27" s="197"/>
      <c r="H27" s="198"/>
      <c r="I27" s="198"/>
      <c r="J27" s="186"/>
    </row>
    <row r="28" spans="1:10">
      <c r="A28" s="182"/>
      <c r="B28" s="912" t="s">
        <v>156</v>
      </c>
      <c r="C28" s="912"/>
      <c r="D28" s="912"/>
      <c r="E28" s="183"/>
      <c r="F28" s="185"/>
      <c r="G28" s="185"/>
      <c r="H28" s="126">
        <f>SUM(H29:H31)</f>
        <v>0</v>
      </c>
      <c r="I28" s="126">
        <f>SUM(I29:I31)</f>
        <v>0</v>
      </c>
      <c r="J28" s="186"/>
    </row>
    <row r="29" spans="1:10">
      <c r="A29" s="187"/>
      <c r="B29" s="188"/>
      <c r="C29" s="914" t="s">
        <v>157</v>
      </c>
      <c r="D29" s="914"/>
      <c r="E29" s="183"/>
      <c r="F29" s="189"/>
      <c r="G29" s="189"/>
      <c r="H29" s="190">
        <v>0</v>
      </c>
      <c r="I29" s="190">
        <v>0</v>
      </c>
      <c r="J29" s="191"/>
    </row>
    <row r="30" spans="1:10">
      <c r="A30" s="187"/>
      <c r="B30" s="195"/>
      <c r="C30" s="914" t="s">
        <v>158</v>
      </c>
      <c r="D30" s="914"/>
      <c r="E30" s="195"/>
      <c r="F30" s="205"/>
      <c r="G30" s="205"/>
      <c r="H30" s="190">
        <v>0</v>
      </c>
      <c r="I30" s="190">
        <v>0</v>
      </c>
      <c r="J30" s="191"/>
    </row>
    <row r="31" spans="1:10">
      <c r="A31" s="187"/>
      <c r="B31" s="195"/>
      <c r="C31" s="914" t="s">
        <v>159</v>
      </c>
      <c r="D31" s="914"/>
      <c r="E31" s="195"/>
      <c r="F31" s="205"/>
      <c r="G31" s="205"/>
      <c r="H31" s="190">
        <v>0</v>
      </c>
      <c r="I31" s="190">
        <v>0</v>
      </c>
      <c r="J31" s="191"/>
    </row>
    <row r="32" spans="1:10" ht="9.9499999999999993" customHeight="1">
      <c r="A32" s="187"/>
      <c r="B32" s="188"/>
      <c r="C32" s="188"/>
      <c r="D32" s="192"/>
      <c r="E32" s="183"/>
      <c r="F32" s="197"/>
      <c r="G32" s="197"/>
      <c r="H32" s="198"/>
      <c r="I32" s="198"/>
      <c r="J32" s="191"/>
    </row>
    <row r="33" spans="1:10">
      <c r="A33" s="182"/>
      <c r="B33" s="912" t="s">
        <v>160</v>
      </c>
      <c r="C33" s="912"/>
      <c r="D33" s="912"/>
      <c r="E33" s="183"/>
      <c r="F33" s="185"/>
      <c r="G33" s="185"/>
      <c r="H33" s="126">
        <f>SUM(H34:H37)</f>
        <v>0</v>
      </c>
      <c r="I33" s="126">
        <f>SUM(I34:I37)</f>
        <v>0</v>
      </c>
      <c r="J33" s="186"/>
    </row>
    <row r="34" spans="1:10">
      <c r="A34" s="187"/>
      <c r="B34" s="188"/>
      <c r="C34" s="914" t="s">
        <v>161</v>
      </c>
      <c r="D34" s="914"/>
      <c r="E34" s="183"/>
      <c r="F34" s="189"/>
      <c r="G34" s="189"/>
      <c r="H34" s="190">
        <v>0</v>
      </c>
      <c r="I34" s="190">
        <v>0</v>
      </c>
      <c r="J34" s="191"/>
    </row>
    <row r="35" spans="1:10">
      <c r="A35" s="187"/>
      <c r="B35" s="188"/>
      <c r="C35" s="914" t="s">
        <v>162</v>
      </c>
      <c r="D35" s="914"/>
      <c r="E35" s="183"/>
      <c r="F35" s="189"/>
      <c r="G35" s="189"/>
      <c r="H35" s="190">
        <v>0</v>
      </c>
      <c r="I35" s="190">
        <v>0</v>
      </c>
      <c r="J35" s="191"/>
    </row>
    <row r="36" spans="1:10">
      <c r="A36" s="187"/>
      <c r="B36" s="188"/>
      <c r="C36" s="914" t="s">
        <v>158</v>
      </c>
      <c r="D36" s="914"/>
      <c r="E36" s="183"/>
      <c r="F36" s="189"/>
      <c r="G36" s="189"/>
      <c r="H36" s="190">
        <v>0</v>
      </c>
      <c r="I36" s="190">
        <v>0</v>
      </c>
      <c r="J36" s="191"/>
    </row>
    <row r="37" spans="1:10">
      <c r="A37" s="187"/>
      <c r="B37" s="183"/>
      <c r="C37" s="914" t="s">
        <v>159</v>
      </c>
      <c r="D37" s="914"/>
      <c r="E37" s="183"/>
      <c r="F37" s="189"/>
      <c r="G37" s="189"/>
      <c r="H37" s="190">
        <v>0</v>
      </c>
      <c r="I37" s="190">
        <v>0</v>
      </c>
      <c r="J37" s="191"/>
    </row>
    <row r="38" spans="1:10" ht="9.9499999999999993" customHeight="1">
      <c r="A38" s="187"/>
      <c r="B38" s="183"/>
      <c r="C38" s="183"/>
      <c r="D38" s="192"/>
      <c r="E38" s="183"/>
      <c r="F38" s="197"/>
      <c r="G38" s="197"/>
      <c r="H38" s="198"/>
      <c r="I38" s="198"/>
      <c r="J38" s="191"/>
    </row>
    <row r="39" spans="1:10">
      <c r="A39" s="199"/>
      <c r="B39" s="911" t="s">
        <v>165</v>
      </c>
      <c r="C39" s="911"/>
      <c r="D39" s="911"/>
      <c r="E39" s="200"/>
      <c r="F39" s="206"/>
      <c r="G39" s="206"/>
      <c r="H39" s="202">
        <f>+H28+H33</f>
        <v>0</v>
      </c>
      <c r="I39" s="202">
        <f>+I28+I33</f>
        <v>0</v>
      </c>
      <c r="J39" s="203"/>
    </row>
    <row r="40" spans="1:10">
      <c r="A40" s="187"/>
      <c r="B40" s="188"/>
      <c r="C40" s="188"/>
      <c r="D40" s="192"/>
      <c r="E40" s="183"/>
      <c r="F40" s="197"/>
      <c r="G40" s="197"/>
      <c r="H40" s="198"/>
      <c r="I40" s="198"/>
      <c r="J40" s="191"/>
    </row>
    <row r="41" spans="1:10">
      <c r="A41" s="187"/>
      <c r="B41" s="912" t="s">
        <v>166</v>
      </c>
      <c r="C41" s="912"/>
      <c r="D41" s="912"/>
      <c r="E41" s="183"/>
      <c r="F41" s="189"/>
      <c r="G41" s="189"/>
      <c r="H41" s="207">
        <v>4842875.5599999996</v>
      </c>
      <c r="I41" s="207">
        <v>592733.84</v>
      </c>
      <c r="J41" s="191"/>
    </row>
    <row r="42" spans="1:10">
      <c r="A42" s="187"/>
      <c r="B42" s="188"/>
      <c r="C42" s="188"/>
      <c r="D42" s="192"/>
      <c r="E42" s="183"/>
      <c r="F42" s="197"/>
      <c r="G42" s="197"/>
      <c r="H42" s="198"/>
      <c r="I42" s="198"/>
      <c r="J42" s="191"/>
    </row>
    <row r="43" spans="1:10">
      <c r="A43" s="208"/>
      <c r="B43" s="915" t="s">
        <v>167</v>
      </c>
      <c r="C43" s="915"/>
      <c r="D43" s="915"/>
      <c r="E43" s="209"/>
      <c r="F43" s="210"/>
      <c r="G43" s="210"/>
      <c r="H43" s="211">
        <f>H25+H39+H41</f>
        <v>4842875.5599999996</v>
      </c>
      <c r="I43" s="211">
        <f>I25+I39+I41</f>
        <v>592733.84</v>
      </c>
      <c r="J43" s="212"/>
    </row>
    <row r="44" spans="1:10" ht="6" customHeight="1">
      <c r="B44" s="913"/>
      <c r="C44" s="913"/>
      <c r="D44" s="913"/>
      <c r="E44" s="913"/>
      <c r="F44" s="913"/>
      <c r="G44" s="913"/>
      <c r="H44" s="913"/>
      <c r="I44" s="913"/>
      <c r="J44" s="913"/>
    </row>
    <row r="45" spans="1:10" ht="6" customHeight="1">
      <c r="B45" s="214"/>
      <c r="C45" s="214"/>
      <c r="D45" s="215"/>
      <c r="E45" s="216"/>
      <c r="F45" s="215"/>
      <c r="G45" s="216"/>
      <c r="H45" s="216"/>
      <c r="I45" s="216"/>
    </row>
    <row r="46" spans="1:10" s="217" customFormat="1" ht="15" customHeight="1">
      <c r="A46" s="168"/>
      <c r="B46" s="916" t="s">
        <v>76</v>
      </c>
      <c r="C46" s="916"/>
      <c r="D46" s="916"/>
      <c r="E46" s="916"/>
      <c r="F46" s="916"/>
      <c r="G46" s="916"/>
      <c r="H46" s="916"/>
      <c r="I46" s="916"/>
      <c r="J46" s="916"/>
    </row>
    <row r="47" spans="1:10" s="217" customFormat="1" ht="28.5" customHeight="1">
      <c r="A47" s="168"/>
      <c r="B47" s="192"/>
      <c r="C47" s="218"/>
      <c r="D47" s="219"/>
      <c r="E47" s="219"/>
      <c r="F47" s="168"/>
      <c r="G47" s="220"/>
      <c r="H47" s="221"/>
      <c r="I47" s="221"/>
      <c r="J47" s="219"/>
    </row>
    <row r="48" spans="1:10" s="217" customFormat="1" ht="25.5" customHeight="1">
      <c r="A48" s="168"/>
      <c r="B48" s="192"/>
      <c r="C48" s="860"/>
      <c r="D48" s="860"/>
      <c r="E48" s="219"/>
      <c r="F48" s="168"/>
      <c r="G48" s="861"/>
      <c r="H48" s="861"/>
      <c r="I48" s="219"/>
      <c r="J48" s="219"/>
    </row>
    <row r="49" spans="1:10" s="217" customFormat="1" ht="14.1" customHeight="1">
      <c r="A49" s="168"/>
      <c r="B49" s="198"/>
      <c r="C49" s="862" t="s">
        <v>541</v>
      </c>
      <c r="D49" s="862"/>
      <c r="E49" s="219"/>
      <c r="F49" s="219"/>
      <c r="G49" s="863" t="s">
        <v>542</v>
      </c>
      <c r="H49" s="863"/>
      <c r="I49" s="183"/>
      <c r="J49" s="219"/>
    </row>
    <row r="50" spans="1:10" s="217" customFormat="1" ht="14.1" customHeight="1">
      <c r="A50" s="168"/>
      <c r="B50" s="222"/>
      <c r="C50" s="858" t="s">
        <v>3214</v>
      </c>
      <c r="D50" s="858"/>
      <c r="E50" s="223"/>
      <c r="F50" s="223"/>
      <c r="G50" s="864" t="s">
        <v>543</v>
      </c>
      <c r="H50" s="864"/>
      <c r="I50" s="183"/>
      <c r="J50" s="219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B41:D41"/>
    <mergeCell ref="B27:D27"/>
    <mergeCell ref="B28:D28"/>
    <mergeCell ref="C29:D29"/>
    <mergeCell ref="C30:D30"/>
    <mergeCell ref="C31:D31"/>
    <mergeCell ref="B33:D33"/>
    <mergeCell ref="C34:D34"/>
    <mergeCell ref="C35:D35"/>
    <mergeCell ref="C36:D36"/>
    <mergeCell ref="C37:D37"/>
    <mergeCell ref="B39:D39"/>
    <mergeCell ref="B25:D25"/>
    <mergeCell ref="B12:D12"/>
    <mergeCell ref="B13:D13"/>
    <mergeCell ref="B14:D14"/>
    <mergeCell ref="C15:D15"/>
    <mergeCell ref="C16:D16"/>
    <mergeCell ref="C17:D17"/>
    <mergeCell ref="B19:D19"/>
    <mergeCell ref="C20:D20"/>
    <mergeCell ref="C21:D21"/>
    <mergeCell ref="C22:D22"/>
    <mergeCell ref="C23:D23"/>
    <mergeCell ref="B11:J11"/>
    <mergeCell ref="C1:H1"/>
    <mergeCell ref="C2:H2"/>
    <mergeCell ref="C4:H4"/>
    <mergeCell ref="B5:C5"/>
    <mergeCell ref="D5:I5"/>
    <mergeCell ref="B7:J7"/>
    <mergeCell ref="B8:J8"/>
    <mergeCell ref="B9:D9"/>
    <mergeCell ref="B10:J10"/>
    <mergeCell ref="E6:G6"/>
    <mergeCell ref="A3:J3"/>
  </mergeCells>
  <printOptions verticalCentered="1"/>
  <pageMargins left="0.33" right="0" top="0.46" bottom="0.59055118110236227" header="0" footer="0"/>
  <pageSetup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zoomScale="85" zoomScaleNormal="85" workbookViewId="0">
      <selection activeCell="B20" sqref="B20:C20"/>
    </sheetView>
  </sheetViews>
  <sheetFormatPr baseColWidth="10" defaultRowHeight="12.75"/>
  <cols>
    <col min="1" max="1" width="3.7109375" style="245" customWidth="1"/>
    <col min="2" max="2" width="11.7109375" style="246" customWidth="1"/>
    <col min="3" max="3" width="57.42578125" style="246" customWidth="1"/>
    <col min="4" max="6" width="18.7109375" style="247" customWidth="1"/>
    <col min="7" max="7" width="15.85546875" style="247" customWidth="1"/>
    <col min="8" max="8" width="16.140625" style="247" customWidth="1"/>
    <col min="9" max="9" width="3.28515625" style="245" customWidth="1"/>
    <col min="10" max="16384" width="11.42578125" style="26"/>
  </cols>
  <sheetData>
    <row r="1" spans="1:10" s="33" customFormat="1" ht="7.5" customHeight="1">
      <c r="A1" s="90"/>
      <c r="B1" s="93"/>
      <c r="C1" s="886"/>
      <c r="D1" s="886"/>
      <c r="E1" s="886"/>
      <c r="F1" s="886"/>
      <c r="G1" s="886"/>
      <c r="H1" s="93"/>
      <c r="I1" s="93"/>
    </row>
    <row r="2" spans="1:10" ht="14.1" customHeight="1">
      <c r="A2" s="224"/>
      <c r="B2" s="93"/>
      <c r="C2" s="886" t="s">
        <v>446</v>
      </c>
      <c r="D2" s="886"/>
      <c r="E2" s="886"/>
      <c r="F2" s="886"/>
      <c r="G2" s="886"/>
      <c r="H2" s="93"/>
      <c r="I2" s="93"/>
      <c r="J2" s="33"/>
    </row>
    <row r="3" spans="1:10" ht="14.1" customHeight="1">
      <c r="A3" s="851" t="s">
        <v>3210</v>
      </c>
      <c r="B3" s="851"/>
      <c r="C3" s="851"/>
      <c r="D3" s="851"/>
      <c r="E3" s="851"/>
      <c r="F3" s="851"/>
      <c r="G3" s="851"/>
      <c r="H3" s="851"/>
      <c r="I3" s="119"/>
      <c r="J3" s="33"/>
    </row>
    <row r="4" spans="1:10" ht="14.1" customHeight="1">
      <c r="A4" s="224"/>
      <c r="B4" s="93"/>
      <c r="C4" s="886" t="s">
        <v>129</v>
      </c>
      <c r="D4" s="886"/>
      <c r="E4" s="886"/>
      <c r="F4" s="886"/>
      <c r="G4" s="886"/>
      <c r="H4" s="93"/>
      <c r="I4" s="93"/>
    </row>
    <row r="5" spans="1:10" s="33" customFormat="1" ht="3" customHeight="1">
      <c r="A5" s="96"/>
      <c r="B5" s="31"/>
      <c r="C5" s="917"/>
      <c r="D5" s="917"/>
      <c r="E5" s="917"/>
      <c r="F5" s="917"/>
      <c r="G5" s="917"/>
      <c r="H5" s="917"/>
      <c r="I5" s="917"/>
    </row>
    <row r="6" spans="1:10" ht="20.100000000000001" customHeight="1">
      <c r="A6" s="96"/>
      <c r="B6" s="31"/>
      <c r="C6" s="31" t="s">
        <v>3</v>
      </c>
      <c r="D6" s="852" t="s">
        <v>717</v>
      </c>
      <c r="E6" s="852"/>
      <c r="F6" s="852"/>
      <c r="G6" s="32"/>
      <c r="H6" s="32"/>
      <c r="I6" s="32"/>
      <c r="J6" s="33"/>
    </row>
    <row r="7" spans="1:10" ht="3" customHeight="1">
      <c r="A7" s="96"/>
      <c r="B7" s="96"/>
      <c r="C7" s="96" t="s">
        <v>130</v>
      </c>
      <c r="D7" s="96"/>
      <c r="E7" s="96"/>
      <c r="F7" s="96"/>
      <c r="G7" s="96"/>
      <c r="H7" s="96"/>
      <c r="I7" s="96"/>
    </row>
    <row r="8" spans="1:10" s="33" customFormat="1" ht="3" customHeight="1">
      <c r="A8" s="96"/>
      <c r="B8" s="96"/>
      <c r="C8" s="96"/>
      <c r="D8" s="96"/>
      <c r="E8" s="96"/>
      <c r="F8" s="96"/>
      <c r="G8" s="96"/>
      <c r="H8" s="96"/>
      <c r="I8" s="96"/>
    </row>
    <row r="9" spans="1:10" s="33" customFormat="1" ht="63.75">
      <c r="A9" s="225"/>
      <c r="B9" s="850" t="s">
        <v>74</v>
      </c>
      <c r="C9" s="850"/>
      <c r="D9" s="226" t="s">
        <v>48</v>
      </c>
      <c r="E9" s="226" t="s">
        <v>131</v>
      </c>
      <c r="F9" s="226" t="s">
        <v>132</v>
      </c>
      <c r="G9" s="226" t="s">
        <v>133</v>
      </c>
      <c r="H9" s="226" t="s">
        <v>134</v>
      </c>
      <c r="I9" s="227"/>
    </row>
    <row r="10" spans="1:10" s="33" customFormat="1" ht="3" customHeight="1">
      <c r="A10" s="228"/>
      <c r="B10" s="96"/>
      <c r="C10" s="96"/>
      <c r="D10" s="96"/>
      <c r="E10" s="96"/>
      <c r="F10" s="96"/>
      <c r="G10" s="96"/>
      <c r="H10" s="96"/>
      <c r="I10" s="229"/>
    </row>
    <row r="11" spans="1:10" s="33" customFormat="1" ht="3" customHeight="1">
      <c r="A11" s="123"/>
      <c r="B11" s="230"/>
      <c r="C11" s="59"/>
      <c r="D11" s="86"/>
      <c r="E11" s="104"/>
      <c r="F11" s="60"/>
      <c r="G11" s="51"/>
      <c r="H11" s="230"/>
      <c r="I11" s="231"/>
    </row>
    <row r="12" spans="1:10">
      <c r="A12" s="150"/>
      <c r="B12" s="855" t="s">
        <v>57</v>
      </c>
      <c r="C12" s="855"/>
      <c r="D12" s="232">
        <v>0</v>
      </c>
      <c r="E12" s="232">
        <v>0</v>
      </c>
      <c r="F12" s="232">
        <v>0</v>
      </c>
      <c r="G12" s="232">
        <v>0</v>
      </c>
      <c r="H12" s="233">
        <f>SUM(D12:G12)</f>
        <v>0</v>
      </c>
      <c r="I12" s="231"/>
    </row>
    <row r="13" spans="1:10" ht="9.9499999999999993" customHeight="1">
      <c r="A13" s="150"/>
      <c r="B13" s="234"/>
      <c r="C13" s="86"/>
      <c r="D13" s="235"/>
      <c r="E13" s="235"/>
      <c r="F13" s="235"/>
      <c r="G13" s="235"/>
      <c r="H13" s="235"/>
      <c r="I13" s="231"/>
    </row>
    <row r="14" spans="1:10">
      <c r="A14" s="150"/>
      <c r="B14" s="918" t="s">
        <v>135</v>
      </c>
      <c r="C14" s="918"/>
      <c r="D14" s="236">
        <f>SUM(D15:D17)</f>
        <v>88634567.959999993</v>
      </c>
      <c r="E14" s="236">
        <f>SUM(E15:E17)</f>
        <v>0</v>
      </c>
      <c r="F14" s="236">
        <f>SUM(F15:F17)</f>
        <v>0</v>
      </c>
      <c r="G14" s="236">
        <f>SUM(G15:G17)</f>
        <v>0</v>
      </c>
      <c r="H14" s="236">
        <f>SUM(D14:G14)</f>
        <v>88634567.959999993</v>
      </c>
      <c r="I14" s="231"/>
    </row>
    <row r="15" spans="1:10">
      <c r="A15" s="123"/>
      <c r="B15" s="853" t="s">
        <v>136</v>
      </c>
      <c r="C15" s="853"/>
      <c r="D15" s="237">
        <f>+ESF!J44</f>
        <v>88634567.959999993</v>
      </c>
      <c r="E15" s="237">
        <v>0</v>
      </c>
      <c r="F15" s="237">
        <v>0</v>
      </c>
      <c r="G15" s="237">
        <v>0</v>
      </c>
      <c r="H15" s="235">
        <f t="shared" ref="H15:H23" si="0">SUM(D15:G15)</f>
        <v>88634567.959999993</v>
      </c>
      <c r="I15" s="231"/>
    </row>
    <row r="16" spans="1:10">
      <c r="A16" s="123"/>
      <c r="B16" s="853" t="s">
        <v>50</v>
      </c>
      <c r="C16" s="853"/>
      <c r="D16" s="237">
        <v>0</v>
      </c>
      <c r="E16" s="237">
        <v>0</v>
      </c>
      <c r="F16" s="237">
        <v>0</v>
      </c>
      <c r="G16" s="237">
        <v>0</v>
      </c>
      <c r="H16" s="235">
        <f t="shared" si="0"/>
        <v>0</v>
      </c>
      <c r="I16" s="231"/>
    </row>
    <row r="17" spans="1:10">
      <c r="A17" s="123"/>
      <c r="B17" s="853" t="s">
        <v>137</v>
      </c>
      <c r="C17" s="853"/>
      <c r="D17" s="237">
        <v>0</v>
      </c>
      <c r="E17" s="237">
        <v>0</v>
      </c>
      <c r="F17" s="237">
        <v>0</v>
      </c>
      <c r="G17" s="237">
        <v>0</v>
      </c>
      <c r="H17" s="235">
        <f t="shared" si="0"/>
        <v>0</v>
      </c>
      <c r="I17" s="231"/>
    </row>
    <row r="18" spans="1:10" ht="9.9499999999999993" customHeight="1">
      <c r="A18" s="150"/>
      <c r="B18" s="234"/>
      <c r="C18" s="86"/>
      <c r="D18" s="235"/>
      <c r="E18" s="235"/>
      <c r="F18" s="235"/>
      <c r="G18" s="235"/>
      <c r="H18" s="235"/>
      <c r="I18" s="231"/>
    </row>
    <row r="19" spans="1:10">
      <c r="A19" s="150"/>
      <c r="B19" s="918" t="s">
        <v>138</v>
      </c>
      <c r="C19" s="918"/>
      <c r="D19" s="236">
        <f>SUM(D20:D23)</f>
        <v>0</v>
      </c>
      <c r="E19" s="236">
        <f>SUM(E20:E23)</f>
        <v>27683750.530000001</v>
      </c>
      <c r="F19" s="236">
        <f>SUM(F20:F23)</f>
        <v>0</v>
      </c>
      <c r="G19" s="236">
        <f>SUM(G20:G23)</f>
        <v>0</v>
      </c>
      <c r="H19" s="236">
        <f t="shared" si="0"/>
        <v>27683750.530000001</v>
      </c>
      <c r="I19" s="231"/>
    </row>
    <row r="20" spans="1:10">
      <c r="A20" s="123"/>
      <c r="B20" s="853" t="s">
        <v>139</v>
      </c>
      <c r="C20" s="853"/>
      <c r="D20" s="237">
        <v>0</v>
      </c>
      <c r="E20" s="237">
        <f>+ESF!J50</f>
        <v>2534422.5</v>
      </c>
      <c r="F20" s="237">
        <v>0</v>
      </c>
      <c r="G20" s="237">
        <v>0</v>
      </c>
      <c r="H20" s="235">
        <f t="shared" si="0"/>
        <v>2534422.5</v>
      </c>
      <c r="I20" s="231"/>
    </row>
    <row r="21" spans="1:10">
      <c r="A21" s="123"/>
      <c r="B21" s="853" t="s">
        <v>54</v>
      </c>
      <c r="C21" s="853"/>
      <c r="D21" s="237">
        <v>0</v>
      </c>
      <c r="E21" s="237">
        <f>+ESF!J51</f>
        <v>25149328.030000001</v>
      </c>
      <c r="F21" s="237">
        <v>0</v>
      </c>
      <c r="G21" s="237">
        <v>0</v>
      </c>
      <c r="H21" s="235">
        <f t="shared" si="0"/>
        <v>25149328.030000001</v>
      </c>
      <c r="I21" s="231"/>
    </row>
    <row r="22" spans="1:10">
      <c r="A22" s="123"/>
      <c r="B22" s="853" t="s">
        <v>140</v>
      </c>
      <c r="C22" s="853"/>
      <c r="D22" s="237">
        <v>0</v>
      </c>
      <c r="E22" s="237">
        <v>0</v>
      </c>
      <c r="F22" s="237">
        <v>0</v>
      </c>
      <c r="G22" s="237">
        <v>0</v>
      </c>
      <c r="H22" s="235">
        <f t="shared" si="0"/>
        <v>0</v>
      </c>
      <c r="I22" s="231"/>
    </row>
    <row r="23" spans="1:10">
      <c r="A23" s="123"/>
      <c r="B23" s="853" t="s">
        <v>56</v>
      </c>
      <c r="C23" s="853"/>
      <c r="D23" s="237">
        <v>0</v>
      </c>
      <c r="E23" s="237">
        <v>0</v>
      </c>
      <c r="F23" s="237">
        <v>0</v>
      </c>
      <c r="G23" s="237">
        <v>0</v>
      </c>
      <c r="H23" s="235">
        <f t="shared" si="0"/>
        <v>0</v>
      </c>
      <c r="I23" s="231"/>
    </row>
    <row r="24" spans="1:10" ht="9.9499999999999993" customHeight="1">
      <c r="A24" s="150"/>
      <c r="B24" s="234"/>
      <c r="C24" s="86"/>
      <c r="D24" s="235"/>
      <c r="E24" s="235"/>
      <c r="F24" s="235"/>
      <c r="G24" s="235"/>
      <c r="H24" s="235"/>
      <c r="I24" s="231"/>
    </row>
    <row r="25" spans="1:10" ht="13.5" thickBot="1">
      <c r="A25" s="150"/>
      <c r="B25" s="919" t="s">
        <v>507</v>
      </c>
      <c r="C25" s="919"/>
      <c r="D25" s="238">
        <f>D12+D14+D19</f>
        <v>88634567.959999993</v>
      </c>
      <c r="E25" s="238">
        <f>E12+E14+E19</f>
        <v>27683750.530000001</v>
      </c>
      <c r="F25" s="238">
        <f>F12+F14+F19</f>
        <v>0</v>
      </c>
      <c r="G25" s="238">
        <f>G12+G14+G19</f>
        <v>0</v>
      </c>
      <c r="H25" s="238">
        <f>SUM(D25:G25)</f>
        <v>116318318.48999999</v>
      </c>
      <c r="I25" s="231"/>
      <c r="J25" s="239">
        <f>+ESF!J61-EVHP!H25</f>
        <v>0</v>
      </c>
    </row>
    <row r="26" spans="1:10">
      <c r="A26" s="123"/>
      <c r="B26" s="86"/>
      <c r="C26" s="60"/>
      <c r="D26" s="235"/>
      <c r="E26" s="235"/>
      <c r="F26" s="235"/>
      <c r="G26" s="235"/>
      <c r="H26" s="235"/>
      <c r="I26" s="231"/>
    </row>
    <row r="27" spans="1:10">
      <c r="A27" s="150"/>
      <c r="B27" s="918" t="s">
        <v>508</v>
      </c>
      <c r="C27" s="918"/>
      <c r="D27" s="236">
        <f>SUM(D28:D30)</f>
        <v>3811299.75</v>
      </c>
      <c r="E27" s="236">
        <f>SUM(E28:E30)</f>
        <v>0</v>
      </c>
      <c r="F27" s="236">
        <f>SUM(F28:F30)</f>
        <v>0</v>
      </c>
      <c r="G27" s="236">
        <f>SUM(G28:G30)</f>
        <v>0</v>
      </c>
      <c r="H27" s="236">
        <f>SUM(D27:G27)</f>
        <v>3811299.75</v>
      </c>
      <c r="I27" s="231"/>
    </row>
    <row r="28" spans="1:10">
      <c r="A28" s="123"/>
      <c r="B28" s="853" t="s">
        <v>49</v>
      </c>
      <c r="C28" s="853"/>
      <c r="D28" s="237">
        <f>+ESF!I44-D14</f>
        <v>3811299.75</v>
      </c>
      <c r="E28" s="237">
        <v>0</v>
      </c>
      <c r="F28" s="237">
        <v>0</v>
      </c>
      <c r="G28" s="237">
        <v>0</v>
      </c>
      <c r="H28" s="235">
        <f>SUM(D28:G28)</f>
        <v>3811299.75</v>
      </c>
      <c r="I28" s="231"/>
    </row>
    <row r="29" spans="1:10">
      <c r="A29" s="123"/>
      <c r="B29" s="853" t="s">
        <v>50</v>
      </c>
      <c r="C29" s="853"/>
      <c r="D29" s="237">
        <v>0</v>
      </c>
      <c r="E29" s="237">
        <v>0</v>
      </c>
      <c r="F29" s="237">
        <v>0</v>
      </c>
      <c r="G29" s="237">
        <v>0</v>
      </c>
      <c r="H29" s="235">
        <f>SUM(D29:G29)</f>
        <v>0</v>
      </c>
      <c r="I29" s="231"/>
    </row>
    <row r="30" spans="1:10">
      <c r="A30" s="123"/>
      <c r="B30" s="853" t="s">
        <v>137</v>
      </c>
      <c r="C30" s="853"/>
      <c r="D30" s="237">
        <v>0</v>
      </c>
      <c r="E30" s="237">
        <v>0</v>
      </c>
      <c r="F30" s="237">
        <v>0</v>
      </c>
      <c r="G30" s="237">
        <v>0</v>
      </c>
      <c r="H30" s="235">
        <f>SUM(D30:G30)</f>
        <v>0</v>
      </c>
      <c r="I30" s="231"/>
    </row>
    <row r="31" spans="1:10" ht="9.9499999999999993" customHeight="1">
      <c r="A31" s="150"/>
      <c r="B31" s="234"/>
      <c r="C31" s="86"/>
      <c r="D31" s="235"/>
      <c r="E31" s="235"/>
      <c r="F31" s="235"/>
      <c r="G31" s="235"/>
      <c r="H31" s="235"/>
      <c r="I31" s="231"/>
    </row>
    <row r="32" spans="1:10">
      <c r="A32" s="150" t="s">
        <v>130</v>
      </c>
      <c r="B32" s="918" t="s">
        <v>138</v>
      </c>
      <c r="C32" s="918"/>
      <c r="D32" s="236">
        <f>SUM(D33:D36)</f>
        <v>0</v>
      </c>
      <c r="E32" s="236">
        <f>SUM(E33:E36)</f>
        <v>-7722.9900000020862</v>
      </c>
      <c r="F32" s="236">
        <f>SUM(F33:F36)</f>
        <v>6219507.0800000001</v>
      </c>
      <c r="G32" s="236">
        <f>SUM(G33:G36)</f>
        <v>0</v>
      </c>
      <c r="H32" s="236">
        <f>SUM(D32:G32)</f>
        <v>6211784.089999998</v>
      </c>
      <c r="I32" s="231"/>
    </row>
    <row r="33" spans="1:10">
      <c r="A33" s="123"/>
      <c r="B33" s="853" t="s">
        <v>139</v>
      </c>
      <c r="C33" s="853"/>
      <c r="D33" s="237">
        <v>0</v>
      </c>
      <c r="E33" s="237">
        <v>0</v>
      </c>
      <c r="F33" s="237">
        <f>+ESF!I50</f>
        <v>6219507.0800000001</v>
      </c>
      <c r="G33" s="237">
        <v>0</v>
      </c>
      <c r="H33" s="235">
        <f>SUM(D33:G33)</f>
        <v>6219507.0800000001</v>
      </c>
      <c r="I33" s="231"/>
    </row>
    <row r="34" spans="1:10">
      <c r="A34" s="123"/>
      <c r="B34" s="853" t="s">
        <v>54</v>
      </c>
      <c r="C34" s="853"/>
      <c r="D34" s="237">
        <v>0</v>
      </c>
      <c r="E34" s="237">
        <f>+ESF!I51-E21-E20</f>
        <v>-7722.9900000020862</v>
      </c>
      <c r="F34" s="237">
        <v>0</v>
      </c>
      <c r="G34" s="237">
        <v>0</v>
      </c>
      <c r="H34" s="235">
        <f>SUM(D34:G34)</f>
        <v>-7722.9900000020862</v>
      </c>
      <c r="I34" s="231"/>
    </row>
    <row r="35" spans="1:10">
      <c r="A35" s="123"/>
      <c r="B35" s="853" t="s">
        <v>140</v>
      </c>
      <c r="C35" s="853"/>
      <c r="D35" s="237">
        <v>0</v>
      </c>
      <c r="E35" s="237">
        <v>0</v>
      </c>
      <c r="F35" s="237">
        <v>0</v>
      </c>
      <c r="G35" s="237">
        <v>0</v>
      </c>
      <c r="H35" s="235">
        <f>SUM(D35:G35)</f>
        <v>0</v>
      </c>
      <c r="I35" s="231"/>
    </row>
    <row r="36" spans="1:10">
      <c r="A36" s="123"/>
      <c r="B36" s="853" t="s">
        <v>56</v>
      </c>
      <c r="C36" s="853"/>
      <c r="D36" s="237">
        <v>0</v>
      </c>
      <c r="E36" s="237">
        <v>0</v>
      </c>
      <c r="F36" s="237">
        <v>0</v>
      </c>
      <c r="G36" s="237">
        <v>0</v>
      </c>
      <c r="H36" s="235">
        <f>SUM(D36:G36)</f>
        <v>0</v>
      </c>
      <c r="I36" s="231"/>
    </row>
    <row r="37" spans="1:10" ht="9.9499999999999993" customHeight="1">
      <c r="A37" s="150"/>
      <c r="B37" s="234"/>
      <c r="C37" s="86"/>
      <c r="D37" s="235"/>
      <c r="E37" s="235"/>
      <c r="F37" s="235"/>
      <c r="G37" s="235"/>
      <c r="H37" s="235"/>
      <c r="I37" s="231"/>
    </row>
    <row r="38" spans="1:10">
      <c r="A38" s="240"/>
      <c r="B38" s="920" t="s">
        <v>3223</v>
      </c>
      <c r="C38" s="920"/>
      <c r="D38" s="241">
        <f>D25+D27+D32</f>
        <v>92445867.709999993</v>
      </c>
      <c r="E38" s="241">
        <f>E25+E27+E32</f>
        <v>27676027.539999999</v>
      </c>
      <c r="F38" s="241">
        <f>F27+F32</f>
        <v>6219507.0800000001</v>
      </c>
      <c r="G38" s="241">
        <f>G25+G27+G32</f>
        <v>0</v>
      </c>
      <c r="H38" s="241">
        <f>SUM(D38:G38)</f>
        <v>126341402.33</v>
      </c>
      <c r="I38" s="242"/>
      <c r="J38" s="239">
        <f>+H38-ESF!I61</f>
        <v>0</v>
      </c>
    </row>
    <row r="39" spans="1:10" ht="6" customHeight="1">
      <c r="A39" s="243"/>
      <c r="B39" s="243"/>
      <c r="C39" s="243"/>
      <c r="D39" s="243"/>
      <c r="E39" s="243"/>
      <c r="F39" s="243"/>
      <c r="G39" s="243"/>
      <c r="H39" s="243"/>
      <c r="I39" s="244"/>
    </row>
    <row r="40" spans="1:10" ht="6" customHeight="1">
      <c r="D40" s="246"/>
      <c r="E40" s="246"/>
      <c r="I40" s="59"/>
    </row>
    <row r="41" spans="1:10" ht="15" customHeight="1">
      <c r="A41" s="33"/>
      <c r="B41" s="865" t="s">
        <v>76</v>
      </c>
      <c r="C41" s="865"/>
      <c r="D41" s="865"/>
      <c r="E41" s="865"/>
      <c r="F41" s="865"/>
      <c r="G41" s="865"/>
      <c r="H41" s="865"/>
      <c r="I41" s="865"/>
    </row>
    <row r="42" spans="1:10" ht="9.75" customHeight="1">
      <c r="A42" s="33"/>
      <c r="B42" s="60"/>
      <c r="C42" s="81"/>
      <c r="D42" s="82"/>
      <c r="E42" s="82"/>
      <c r="F42" s="33"/>
      <c r="G42" s="83"/>
      <c r="H42" s="81"/>
      <c r="I42" s="82"/>
    </row>
    <row r="43" spans="1:10" ht="50.1" customHeight="1">
      <c r="A43" s="33"/>
      <c r="B43" s="60"/>
      <c r="C43" s="860"/>
      <c r="D43" s="860"/>
      <c r="E43" s="82"/>
      <c r="F43" s="33"/>
      <c r="G43" s="861"/>
      <c r="H43" s="861"/>
      <c r="I43" s="82"/>
    </row>
    <row r="44" spans="1:10" ht="14.1" customHeight="1">
      <c r="A44" s="33"/>
      <c r="B44" s="85"/>
      <c r="C44" s="862" t="s">
        <v>541</v>
      </c>
      <c r="D44" s="862"/>
      <c r="E44" s="82"/>
      <c r="F44" s="82"/>
      <c r="G44" s="863" t="s">
        <v>542</v>
      </c>
      <c r="H44" s="863"/>
      <c r="I44" s="86"/>
    </row>
    <row r="45" spans="1:10" ht="14.1" customHeight="1">
      <c r="A45" s="33"/>
      <c r="B45" s="87"/>
      <c r="C45" s="858" t="s">
        <v>3214</v>
      </c>
      <c r="D45" s="858"/>
      <c r="E45" s="88"/>
      <c r="F45" s="88"/>
      <c r="G45" s="864" t="s">
        <v>543</v>
      </c>
      <c r="H45" s="864"/>
      <c r="I45" s="86"/>
    </row>
  </sheetData>
  <sheetProtection formatCells="0" selectLockedCells="1"/>
  <mergeCells count="35">
    <mergeCell ref="C45:D45"/>
    <mergeCell ref="G45:H45"/>
    <mergeCell ref="B38:C38"/>
    <mergeCell ref="B41:I41"/>
    <mergeCell ref="C43:D43"/>
    <mergeCell ref="G43:H43"/>
    <mergeCell ref="C44:D44"/>
    <mergeCell ref="G44:H44"/>
    <mergeCell ref="B36:C36"/>
    <mergeCell ref="B22:C22"/>
    <mergeCell ref="B23:C23"/>
    <mergeCell ref="B25:C25"/>
    <mergeCell ref="B27:C27"/>
    <mergeCell ref="B28:C28"/>
    <mergeCell ref="B29:C29"/>
    <mergeCell ref="B30:C30"/>
    <mergeCell ref="B32:C32"/>
    <mergeCell ref="B33:C33"/>
    <mergeCell ref="B34:C34"/>
    <mergeCell ref="B35:C35"/>
    <mergeCell ref="A3:H3"/>
    <mergeCell ref="C1:G1"/>
    <mergeCell ref="C2:G2"/>
    <mergeCell ref="D6:F6"/>
    <mergeCell ref="B21:C21"/>
    <mergeCell ref="C4:G4"/>
    <mergeCell ref="C5:I5"/>
    <mergeCell ref="B9:C9"/>
    <mergeCell ref="B12:C12"/>
    <mergeCell ref="B14:C14"/>
    <mergeCell ref="B15:C15"/>
    <mergeCell ref="B16:C16"/>
    <mergeCell ref="B17:C17"/>
    <mergeCell ref="B19:C19"/>
    <mergeCell ref="B20:C20"/>
  </mergeCells>
  <printOptions horizontalCentered="1"/>
  <pageMargins left="0.79" right="1.4173228346456694" top="0.51" bottom="0.59055118110236227" header="0" footer="0"/>
  <pageSetup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showGridLines="0" showWhiteSpace="0" zoomScale="80" zoomScaleNormal="80" workbookViewId="0">
      <selection sqref="A1:XFD1048576"/>
    </sheetView>
  </sheetViews>
  <sheetFormatPr baseColWidth="10" defaultRowHeight="12.75"/>
  <cols>
    <col min="1" max="1" width="1.28515625" style="36" customWidth="1"/>
    <col min="2" max="3" width="3.7109375" style="36" customWidth="1"/>
    <col min="4" max="4" width="23.85546875" style="36" customWidth="1"/>
    <col min="5" max="5" width="21.42578125" style="36" customWidth="1"/>
    <col min="6" max="6" width="17.28515625" style="36" customWidth="1"/>
    <col min="7" max="8" width="18.7109375" style="51" customWidth="1"/>
    <col min="9" max="9" width="7.7109375" style="36" customWidth="1"/>
    <col min="10" max="11" width="3.7109375" style="26" customWidth="1"/>
    <col min="12" max="16" width="18.7109375" style="26" customWidth="1"/>
    <col min="17" max="17" width="1.85546875" style="26" customWidth="1"/>
    <col min="18" max="16384" width="11.42578125" style="26"/>
  </cols>
  <sheetData>
    <row r="1" spans="1:17" s="33" customFormat="1" ht="10.5" customHeight="1">
      <c r="A1" s="90"/>
      <c r="B1" s="119"/>
      <c r="C1" s="119"/>
      <c r="D1" s="119"/>
      <c r="E1" s="851"/>
      <c r="F1" s="851"/>
      <c r="G1" s="851"/>
      <c r="H1" s="851"/>
      <c r="I1" s="851"/>
      <c r="J1" s="851"/>
      <c r="K1" s="851"/>
      <c r="L1" s="851"/>
      <c r="M1" s="851"/>
      <c r="N1" s="851"/>
      <c r="O1" s="851"/>
      <c r="P1" s="119"/>
      <c r="Q1" s="119"/>
    </row>
    <row r="2" spans="1:17" ht="15" customHeight="1">
      <c r="A2" s="851" t="s">
        <v>447</v>
      </c>
      <c r="B2" s="851"/>
      <c r="C2" s="851"/>
      <c r="D2" s="851"/>
      <c r="E2" s="851"/>
      <c r="F2" s="851"/>
      <c r="G2" s="851"/>
      <c r="H2" s="851"/>
      <c r="I2" s="851"/>
      <c r="J2" s="851"/>
      <c r="K2" s="851"/>
      <c r="L2" s="851"/>
      <c r="M2" s="851"/>
      <c r="N2" s="851"/>
      <c r="O2" s="851"/>
      <c r="P2" s="851"/>
      <c r="Q2" s="851"/>
    </row>
    <row r="3" spans="1:17" ht="15" customHeight="1">
      <c r="A3" s="851" t="s">
        <v>3210</v>
      </c>
      <c r="B3" s="851"/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851"/>
      <c r="O3" s="851"/>
      <c r="P3" s="851"/>
      <c r="Q3" s="119"/>
    </row>
    <row r="4" spans="1:17" ht="16.5" customHeight="1">
      <c r="A4" s="851" t="s">
        <v>0</v>
      </c>
      <c r="B4" s="851"/>
      <c r="C4" s="851"/>
      <c r="D4" s="851"/>
      <c r="E4" s="851"/>
      <c r="F4" s="851"/>
      <c r="G4" s="851"/>
      <c r="H4" s="851"/>
      <c r="I4" s="851"/>
      <c r="J4" s="851"/>
      <c r="K4" s="851"/>
      <c r="L4" s="851"/>
      <c r="M4" s="851"/>
      <c r="N4" s="851"/>
      <c r="O4" s="851"/>
      <c r="P4" s="851"/>
      <c r="Q4" s="851"/>
    </row>
    <row r="5" spans="1:17" ht="3" customHeight="1">
      <c r="C5" s="34"/>
      <c r="D5" s="248"/>
      <c r="E5" s="30"/>
      <c r="F5" s="30"/>
      <c r="G5" s="30"/>
      <c r="H5" s="30"/>
      <c r="I5" s="30"/>
      <c r="J5" s="30"/>
      <c r="K5" s="30"/>
      <c r="L5" s="30"/>
      <c r="M5" s="30"/>
      <c r="N5" s="30"/>
      <c r="O5" s="120"/>
      <c r="P5" s="33"/>
      <c r="Q5" s="33"/>
    </row>
    <row r="6" spans="1:17" ht="19.5" customHeight="1">
      <c r="A6" s="96"/>
      <c r="B6" s="921"/>
      <c r="C6" s="921"/>
      <c r="D6" s="921"/>
      <c r="E6" s="32"/>
      <c r="F6" s="32"/>
      <c r="G6" s="31" t="s">
        <v>3</v>
      </c>
      <c r="H6" s="852" t="s">
        <v>717</v>
      </c>
      <c r="I6" s="852"/>
      <c r="J6" s="852"/>
      <c r="K6" s="852"/>
      <c r="L6" s="852"/>
      <c r="M6" s="852"/>
      <c r="N6" s="852"/>
      <c r="O6" s="32"/>
      <c r="P6" s="249"/>
      <c r="Q6" s="33"/>
    </row>
    <row r="7" spans="1:17" s="33" customFormat="1" ht="5.0999999999999996" customHeight="1">
      <c r="A7" s="36"/>
      <c r="B7" s="34"/>
      <c r="C7" s="34"/>
      <c r="D7" s="248"/>
      <c r="E7" s="34"/>
      <c r="F7" s="34"/>
      <c r="G7" s="250"/>
      <c r="H7" s="250"/>
      <c r="I7" s="248"/>
    </row>
    <row r="8" spans="1:17" s="33" customFormat="1" ht="3" customHeight="1">
      <c r="A8" s="36"/>
      <c r="B8" s="36"/>
      <c r="C8" s="251"/>
      <c r="D8" s="248"/>
      <c r="E8" s="251"/>
      <c r="F8" s="251"/>
      <c r="G8" s="252"/>
      <c r="H8" s="252"/>
      <c r="I8" s="248"/>
    </row>
    <row r="9" spans="1:17" s="33" customFormat="1" ht="31.5" customHeight="1">
      <c r="A9" s="253"/>
      <c r="B9" s="922" t="s">
        <v>74</v>
      </c>
      <c r="C9" s="922"/>
      <c r="D9" s="922"/>
      <c r="E9" s="922"/>
      <c r="F9" s="42"/>
      <c r="G9" s="41">
        <v>2017</v>
      </c>
      <c r="H9" s="41">
        <v>2016</v>
      </c>
      <c r="I9" s="254"/>
      <c r="J9" s="922" t="s">
        <v>74</v>
      </c>
      <c r="K9" s="922"/>
      <c r="L9" s="922"/>
      <c r="M9" s="922"/>
      <c r="N9" s="42"/>
      <c r="O9" s="41">
        <v>2017</v>
      </c>
      <c r="P9" s="41">
        <v>2016</v>
      </c>
      <c r="Q9" s="255"/>
    </row>
    <row r="10" spans="1:17" s="33" customFormat="1" ht="3" customHeight="1">
      <c r="A10" s="45"/>
      <c r="B10" s="36"/>
      <c r="C10" s="36"/>
      <c r="D10" s="46"/>
      <c r="E10" s="46"/>
      <c r="F10" s="46"/>
      <c r="G10" s="256"/>
      <c r="H10" s="256"/>
      <c r="I10" s="36"/>
      <c r="Q10" s="48"/>
    </row>
    <row r="11" spans="1:17" s="33" customFormat="1">
      <c r="A11" s="123"/>
      <c r="B11" s="51"/>
      <c r="C11" s="124"/>
      <c r="D11" s="124"/>
      <c r="E11" s="124"/>
      <c r="F11" s="124"/>
      <c r="G11" s="256"/>
      <c r="H11" s="256"/>
      <c r="I11" s="51"/>
      <c r="Q11" s="48"/>
    </row>
    <row r="12" spans="1:17" ht="17.25" customHeight="1">
      <c r="A12" s="123"/>
      <c r="B12" s="923" t="s">
        <v>168</v>
      </c>
      <c r="C12" s="923"/>
      <c r="D12" s="923"/>
      <c r="E12" s="923"/>
      <c r="F12" s="923"/>
      <c r="G12" s="256"/>
      <c r="H12" s="256"/>
      <c r="I12" s="51"/>
      <c r="J12" s="923" t="s">
        <v>169</v>
      </c>
      <c r="K12" s="923"/>
      <c r="L12" s="923"/>
      <c r="M12" s="923"/>
      <c r="N12" s="923"/>
      <c r="O12" s="257"/>
      <c r="P12" s="257"/>
      <c r="Q12" s="48"/>
    </row>
    <row r="13" spans="1:17" ht="17.25" customHeight="1">
      <c r="A13" s="123"/>
      <c r="B13" s="51"/>
      <c r="C13" s="124"/>
      <c r="D13" s="51"/>
      <c r="E13" s="124"/>
      <c r="F13" s="124"/>
      <c r="G13" s="256"/>
      <c r="H13" s="256"/>
      <c r="I13" s="51"/>
      <c r="J13" s="51"/>
      <c r="K13" s="124"/>
      <c r="L13" s="124"/>
      <c r="M13" s="124"/>
      <c r="N13" s="124"/>
      <c r="O13" s="257"/>
      <c r="P13" s="257"/>
      <c r="Q13" s="48"/>
    </row>
    <row r="14" spans="1:17" ht="17.25" customHeight="1">
      <c r="A14" s="123"/>
      <c r="B14" s="51"/>
      <c r="C14" s="923" t="s">
        <v>65</v>
      </c>
      <c r="D14" s="923"/>
      <c r="E14" s="923"/>
      <c r="F14" s="923"/>
      <c r="G14" s="258">
        <f>SUM(G15:G25)</f>
        <v>25922330.800000001</v>
      </c>
      <c r="H14" s="258">
        <f>SUM(H15:H25)</f>
        <v>32878940.899999999</v>
      </c>
      <c r="I14" s="51"/>
      <c r="J14" s="51"/>
      <c r="K14" s="923" t="s">
        <v>65</v>
      </c>
      <c r="L14" s="923"/>
      <c r="M14" s="923"/>
      <c r="N14" s="923"/>
      <c r="O14" s="258">
        <f>SUM(O15:O17)</f>
        <v>3811299.75</v>
      </c>
      <c r="P14" s="258">
        <f>SUM(P15:P17)</f>
        <v>4670990.92</v>
      </c>
      <c r="Q14" s="48"/>
    </row>
    <row r="15" spans="1:17" ht="15" customHeight="1">
      <c r="A15" s="123"/>
      <c r="B15" s="51"/>
      <c r="C15" s="124"/>
      <c r="D15" s="924" t="s">
        <v>82</v>
      </c>
      <c r="E15" s="924"/>
      <c r="F15" s="924"/>
      <c r="G15" s="259">
        <v>0</v>
      </c>
      <c r="H15" s="259">
        <v>0</v>
      </c>
      <c r="I15" s="51"/>
      <c r="J15" s="51"/>
      <c r="K15" s="33"/>
      <c r="L15" s="925" t="s">
        <v>32</v>
      </c>
      <c r="M15" s="925"/>
      <c r="N15" s="925"/>
      <c r="O15" s="259">
        <v>3811299.75</v>
      </c>
      <c r="P15" s="259">
        <v>4670990.92</v>
      </c>
      <c r="Q15" s="48"/>
    </row>
    <row r="16" spans="1:17" ht="15" customHeight="1">
      <c r="A16" s="123"/>
      <c r="B16" s="51"/>
      <c r="C16" s="124"/>
      <c r="D16" s="924" t="s">
        <v>192</v>
      </c>
      <c r="E16" s="924"/>
      <c r="F16" s="924"/>
      <c r="G16" s="259"/>
      <c r="H16" s="259"/>
      <c r="I16" s="51"/>
      <c r="J16" s="51"/>
      <c r="K16" s="33"/>
      <c r="L16" s="925" t="s">
        <v>34</v>
      </c>
      <c r="M16" s="925"/>
      <c r="N16" s="925"/>
      <c r="O16" s="259">
        <v>0</v>
      </c>
      <c r="P16" s="259">
        <v>0</v>
      </c>
      <c r="Q16" s="48"/>
    </row>
    <row r="17" spans="1:17" ht="15" customHeight="1">
      <c r="A17" s="123"/>
      <c r="B17" s="51"/>
      <c r="C17" s="260"/>
      <c r="D17" s="924" t="s">
        <v>170</v>
      </c>
      <c r="E17" s="924"/>
      <c r="F17" s="924"/>
      <c r="G17" s="259">
        <v>0</v>
      </c>
      <c r="H17" s="259">
        <v>0</v>
      </c>
      <c r="I17" s="51"/>
      <c r="J17" s="51"/>
      <c r="K17" s="256"/>
      <c r="L17" s="925" t="s">
        <v>196</v>
      </c>
      <c r="M17" s="925"/>
      <c r="N17" s="925"/>
      <c r="O17" s="259">
        <v>0</v>
      </c>
      <c r="P17" s="259">
        <v>0</v>
      </c>
      <c r="Q17" s="48"/>
    </row>
    <row r="18" spans="1:17" ht="15" customHeight="1">
      <c r="A18" s="123"/>
      <c r="B18" s="51"/>
      <c r="C18" s="260"/>
      <c r="D18" s="924" t="s">
        <v>88</v>
      </c>
      <c r="E18" s="924"/>
      <c r="F18" s="924"/>
      <c r="G18" s="259">
        <v>0</v>
      </c>
      <c r="H18" s="259">
        <v>0</v>
      </c>
      <c r="I18" s="51"/>
      <c r="J18" s="51"/>
      <c r="K18" s="256"/>
      <c r="Q18" s="48"/>
    </row>
    <row r="19" spans="1:17" ht="15" customHeight="1">
      <c r="A19" s="123"/>
      <c r="B19" s="51"/>
      <c r="C19" s="260"/>
      <c r="D19" s="924" t="s">
        <v>89</v>
      </c>
      <c r="E19" s="924"/>
      <c r="F19" s="924"/>
      <c r="G19" s="259">
        <v>300820</v>
      </c>
      <c r="H19" s="259">
        <v>435230.07</v>
      </c>
      <c r="I19" s="51"/>
      <c r="J19" s="51"/>
      <c r="K19" s="261" t="s">
        <v>66</v>
      </c>
      <c r="L19" s="261"/>
      <c r="M19" s="261"/>
      <c r="N19" s="261"/>
      <c r="O19" s="258">
        <f>SUM(O20:O22)</f>
        <v>3753200.6500000004</v>
      </c>
      <c r="P19" s="258">
        <f>SUM(P20:P22)</f>
        <v>10279396.390000001</v>
      </c>
      <c r="Q19" s="48"/>
    </row>
    <row r="20" spans="1:17" ht="15" customHeight="1">
      <c r="A20" s="123"/>
      <c r="B20" s="51"/>
      <c r="C20" s="260"/>
      <c r="D20" s="924" t="s">
        <v>90</v>
      </c>
      <c r="E20" s="924"/>
      <c r="F20" s="924"/>
      <c r="G20" s="259">
        <v>1072076</v>
      </c>
      <c r="H20" s="259">
        <v>176492.52</v>
      </c>
      <c r="I20" s="51"/>
      <c r="J20" s="51"/>
      <c r="K20" s="256"/>
      <c r="L20" s="260" t="s">
        <v>32</v>
      </c>
      <c r="M20" s="260"/>
      <c r="N20" s="260"/>
      <c r="O20" s="259">
        <v>779177.7</v>
      </c>
      <c r="P20" s="259">
        <v>5238958.8600000003</v>
      </c>
      <c r="Q20" s="48"/>
    </row>
    <row r="21" spans="1:17" ht="15" customHeight="1">
      <c r="A21" s="123"/>
      <c r="B21" s="51"/>
      <c r="C21" s="260"/>
      <c r="D21" s="924" t="s">
        <v>92</v>
      </c>
      <c r="E21" s="924"/>
      <c r="F21" s="924"/>
      <c r="G21" s="259">
        <v>7801.5</v>
      </c>
      <c r="H21" s="259">
        <v>1000</v>
      </c>
      <c r="I21" s="51"/>
      <c r="J21" s="51"/>
      <c r="K21" s="256"/>
      <c r="L21" s="925" t="s">
        <v>34</v>
      </c>
      <c r="M21" s="925"/>
      <c r="N21" s="925"/>
      <c r="O21" s="259">
        <v>2974022.95</v>
      </c>
      <c r="P21" s="259">
        <v>5037586.49</v>
      </c>
      <c r="Q21" s="48"/>
    </row>
    <row r="22" spans="1:17" ht="28.5" customHeight="1">
      <c r="A22" s="123"/>
      <c r="B22" s="51"/>
      <c r="C22" s="260"/>
      <c r="D22" s="924" t="s">
        <v>94</v>
      </c>
      <c r="E22" s="924"/>
      <c r="F22" s="924"/>
      <c r="G22" s="259">
        <v>0</v>
      </c>
      <c r="H22" s="259">
        <v>0</v>
      </c>
      <c r="I22" s="51"/>
      <c r="J22" s="51"/>
      <c r="K22" s="33"/>
      <c r="L22" s="925" t="s">
        <v>197</v>
      </c>
      <c r="M22" s="925"/>
      <c r="N22" s="925"/>
      <c r="O22" s="259">
        <v>0</v>
      </c>
      <c r="P22" s="259">
        <v>2851.04</v>
      </c>
      <c r="Q22" s="48"/>
    </row>
    <row r="23" spans="1:17" ht="15" customHeight="1">
      <c r="A23" s="123"/>
      <c r="B23" s="51"/>
      <c r="C23" s="260"/>
      <c r="D23" s="924" t="s">
        <v>99</v>
      </c>
      <c r="E23" s="924"/>
      <c r="F23" s="924"/>
      <c r="G23" s="259">
        <v>10913266</v>
      </c>
      <c r="H23" s="259">
        <v>15698699.449999999</v>
      </c>
      <c r="I23" s="51"/>
      <c r="J23" s="51"/>
      <c r="K23" s="923" t="s">
        <v>171</v>
      </c>
      <c r="L23" s="923"/>
      <c r="M23" s="923"/>
      <c r="N23" s="923"/>
      <c r="O23" s="258">
        <f>O14-O19</f>
        <v>58099.099999999627</v>
      </c>
      <c r="P23" s="258">
        <f>P14-P19</f>
        <v>-5608405.4700000007</v>
      </c>
      <c r="Q23" s="48"/>
    </row>
    <row r="24" spans="1:17" ht="15" customHeight="1">
      <c r="A24" s="123"/>
      <c r="B24" s="51"/>
      <c r="C24" s="260"/>
      <c r="D24" s="924" t="s">
        <v>193</v>
      </c>
      <c r="E24" s="924"/>
      <c r="F24" s="924"/>
      <c r="G24" s="259">
        <v>13621235.59</v>
      </c>
      <c r="H24" s="259">
        <v>16557769.84</v>
      </c>
      <c r="I24" s="51"/>
      <c r="J24" s="51"/>
      <c r="Q24" s="48"/>
    </row>
    <row r="25" spans="1:17" ht="15" customHeight="1">
      <c r="A25" s="123"/>
      <c r="B25" s="51"/>
      <c r="C25" s="260"/>
      <c r="D25" s="924" t="s">
        <v>194</v>
      </c>
      <c r="E25" s="924"/>
      <c r="F25" s="159"/>
      <c r="G25" s="259">
        <v>7131.71</v>
      </c>
      <c r="H25" s="259">
        <v>9749.02</v>
      </c>
      <c r="I25" s="51"/>
      <c r="J25" s="33"/>
      <c r="Q25" s="48"/>
    </row>
    <row r="26" spans="1:17" ht="15" customHeight="1">
      <c r="A26" s="123"/>
      <c r="B26" s="51"/>
      <c r="C26" s="124"/>
      <c r="D26" s="51"/>
      <c r="E26" s="124"/>
      <c r="F26" s="124"/>
      <c r="G26" s="256"/>
      <c r="H26" s="256"/>
      <c r="I26" s="51"/>
      <c r="J26" s="923" t="s">
        <v>172</v>
      </c>
      <c r="K26" s="923"/>
      <c r="L26" s="923"/>
      <c r="M26" s="923"/>
      <c r="N26" s="923"/>
      <c r="O26" s="33"/>
      <c r="P26" s="33"/>
      <c r="Q26" s="48"/>
    </row>
    <row r="27" spans="1:17" ht="15" customHeight="1">
      <c r="A27" s="123"/>
      <c r="B27" s="51"/>
      <c r="C27" s="923" t="s">
        <v>66</v>
      </c>
      <c r="D27" s="923"/>
      <c r="E27" s="923"/>
      <c r="F27" s="923"/>
      <c r="G27" s="258">
        <f>SUM(G28:G46)</f>
        <v>19702821.960000001</v>
      </c>
      <c r="H27" s="258">
        <f>SUM(H28:H46)</f>
        <v>30344518.399999999</v>
      </c>
      <c r="I27" s="51"/>
      <c r="J27" s="51"/>
      <c r="K27" s="124"/>
      <c r="L27" s="51"/>
      <c r="M27" s="159"/>
      <c r="N27" s="159"/>
      <c r="O27" s="257"/>
      <c r="P27" s="257"/>
      <c r="Q27" s="48"/>
    </row>
    <row r="28" spans="1:17" ht="15" customHeight="1">
      <c r="A28" s="123"/>
      <c r="B28" s="51"/>
      <c r="C28" s="261"/>
      <c r="D28" s="924" t="s">
        <v>173</v>
      </c>
      <c r="E28" s="924"/>
      <c r="F28" s="924"/>
      <c r="G28" s="259">
        <v>16121775.34</v>
      </c>
      <c r="H28" s="259">
        <v>22945913.27</v>
      </c>
      <c r="I28" s="51"/>
      <c r="J28" s="51"/>
      <c r="K28" s="261" t="s">
        <v>65</v>
      </c>
      <c r="L28" s="261"/>
      <c r="M28" s="261"/>
      <c r="N28" s="261"/>
      <c r="O28" s="258">
        <f>O29+O32</f>
        <v>6454673.6900000004</v>
      </c>
      <c r="P28" s="258">
        <f>P29+P32</f>
        <v>4276690.38</v>
      </c>
      <c r="Q28" s="48"/>
    </row>
    <row r="29" spans="1:17" ht="15" customHeight="1">
      <c r="A29" s="123"/>
      <c r="B29" s="51"/>
      <c r="C29" s="261"/>
      <c r="D29" s="924" t="s">
        <v>85</v>
      </c>
      <c r="E29" s="924"/>
      <c r="F29" s="924"/>
      <c r="G29" s="259">
        <v>496805.38</v>
      </c>
      <c r="H29" s="259">
        <v>1397750.78</v>
      </c>
      <c r="I29" s="51"/>
      <c r="J29" s="33"/>
      <c r="K29" s="33"/>
      <c r="L29" s="260" t="s">
        <v>174</v>
      </c>
      <c r="M29" s="260"/>
      <c r="N29" s="260"/>
      <c r="O29" s="259">
        <f>SUM(O30:O31)</f>
        <v>0</v>
      </c>
      <c r="P29" s="259">
        <f>SUM(P30:P31)</f>
        <v>0</v>
      </c>
      <c r="Q29" s="48"/>
    </row>
    <row r="30" spans="1:17" ht="15" customHeight="1">
      <c r="A30" s="123"/>
      <c r="B30" s="51"/>
      <c r="C30" s="261"/>
      <c r="D30" s="924" t="s">
        <v>87</v>
      </c>
      <c r="E30" s="924"/>
      <c r="F30" s="924"/>
      <c r="G30" s="259">
        <v>2989425.24</v>
      </c>
      <c r="H30" s="259">
        <v>4329499.5999999996</v>
      </c>
      <c r="I30" s="51"/>
      <c r="J30" s="51"/>
      <c r="K30" s="261"/>
      <c r="L30" s="260" t="s">
        <v>175</v>
      </c>
      <c r="M30" s="260"/>
      <c r="N30" s="260"/>
      <c r="O30" s="259">
        <v>0</v>
      </c>
      <c r="P30" s="259">
        <v>0</v>
      </c>
      <c r="Q30" s="48"/>
    </row>
    <row r="31" spans="1:17" ht="15" customHeight="1">
      <c r="A31" s="123"/>
      <c r="B31" s="51"/>
      <c r="C31" s="124"/>
      <c r="D31" s="51"/>
      <c r="E31" s="124"/>
      <c r="F31" s="124"/>
      <c r="G31" s="256"/>
      <c r="H31" s="256"/>
      <c r="I31" s="51"/>
      <c r="J31" s="51"/>
      <c r="K31" s="261"/>
      <c r="L31" s="260" t="s">
        <v>177</v>
      </c>
      <c r="M31" s="260"/>
      <c r="N31" s="260"/>
      <c r="O31" s="259">
        <v>0</v>
      </c>
      <c r="P31" s="259">
        <v>0</v>
      </c>
      <c r="Q31" s="48"/>
    </row>
    <row r="32" spans="1:17" ht="15" customHeight="1">
      <c r="A32" s="123"/>
      <c r="B32" s="51"/>
      <c r="C32" s="261"/>
      <c r="D32" s="924" t="s">
        <v>91</v>
      </c>
      <c r="E32" s="924"/>
      <c r="F32" s="924"/>
      <c r="G32" s="259">
        <v>0</v>
      </c>
      <c r="H32" s="259">
        <v>0</v>
      </c>
      <c r="I32" s="51"/>
      <c r="J32" s="51"/>
      <c r="K32" s="261"/>
      <c r="L32" s="925" t="s">
        <v>296</v>
      </c>
      <c r="M32" s="925"/>
      <c r="N32" s="925"/>
      <c r="O32" s="259">
        <v>6454673.6900000004</v>
      </c>
      <c r="P32" s="259">
        <v>4276690.38</v>
      </c>
      <c r="Q32" s="48"/>
    </row>
    <row r="33" spans="1:17" ht="15" customHeight="1">
      <c r="A33" s="123"/>
      <c r="B33" s="51"/>
      <c r="C33" s="261"/>
      <c r="D33" s="924" t="s">
        <v>176</v>
      </c>
      <c r="E33" s="924"/>
      <c r="F33" s="924"/>
      <c r="G33" s="259">
        <v>0</v>
      </c>
      <c r="H33" s="259">
        <v>0</v>
      </c>
      <c r="I33" s="51"/>
      <c r="J33" s="51"/>
      <c r="K33" s="256"/>
      <c r="Q33" s="48"/>
    </row>
    <row r="34" spans="1:17" ht="15" customHeight="1">
      <c r="A34" s="123"/>
      <c r="B34" s="51"/>
      <c r="C34" s="261"/>
      <c r="D34" s="924" t="s">
        <v>178</v>
      </c>
      <c r="E34" s="924"/>
      <c r="F34" s="924"/>
      <c r="G34" s="259">
        <v>0</v>
      </c>
      <c r="H34" s="259">
        <v>0</v>
      </c>
      <c r="I34" s="51"/>
      <c r="J34" s="51"/>
      <c r="K34" s="261" t="s">
        <v>66</v>
      </c>
      <c r="L34" s="261"/>
      <c r="M34" s="261"/>
      <c r="N34" s="261"/>
      <c r="O34" s="258">
        <f>O35+O38</f>
        <v>11269457.550000001</v>
      </c>
      <c r="P34" s="258">
        <f>P35+P38</f>
        <v>10832608.380000001</v>
      </c>
      <c r="Q34" s="48"/>
    </row>
    <row r="35" spans="1:17" ht="15" customHeight="1">
      <c r="A35" s="123"/>
      <c r="B35" s="51"/>
      <c r="C35" s="261"/>
      <c r="D35" s="924" t="s">
        <v>96</v>
      </c>
      <c r="E35" s="924"/>
      <c r="F35" s="924"/>
      <c r="G35" s="259">
        <v>94816.66</v>
      </c>
      <c r="H35" s="259">
        <v>197133.49</v>
      </c>
      <c r="I35" s="51"/>
      <c r="J35" s="51"/>
      <c r="K35" s="33"/>
      <c r="L35" s="260" t="s">
        <v>179</v>
      </c>
      <c r="M35" s="260"/>
      <c r="N35" s="260"/>
      <c r="O35" s="259">
        <f>SUM(O36:O37)</f>
        <v>0</v>
      </c>
      <c r="P35" s="259">
        <f>SUM(P36:P37)</f>
        <v>0</v>
      </c>
      <c r="Q35" s="48"/>
    </row>
    <row r="36" spans="1:17" ht="15" customHeight="1">
      <c r="A36" s="123"/>
      <c r="B36" s="51"/>
      <c r="C36" s="261"/>
      <c r="D36" s="924" t="s">
        <v>98</v>
      </c>
      <c r="E36" s="924"/>
      <c r="F36" s="924"/>
      <c r="G36" s="259">
        <v>0</v>
      </c>
      <c r="H36" s="259">
        <v>0</v>
      </c>
      <c r="I36" s="51"/>
      <c r="J36" s="51"/>
      <c r="K36" s="261"/>
      <c r="L36" s="260" t="s">
        <v>175</v>
      </c>
      <c r="M36" s="260"/>
      <c r="N36" s="260"/>
      <c r="O36" s="259">
        <v>0</v>
      </c>
      <c r="P36" s="259">
        <v>0</v>
      </c>
      <c r="Q36" s="48"/>
    </row>
    <row r="37" spans="1:17" ht="15" customHeight="1">
      <c r="A37" s="123"/>
      <c r="B37" s="51"/>
      <c r="C37" s="261"/>
      <c r="D37" s="924" t="s">
        <v>100</v>
      </c>
      <c r="E37" s="924"/>
      <c r="F37" s="924"/>
      <c r="G37" s="259">
        <v>0</v>
      </c>
      <c r="H37" s="259">
        <v>0</v>
      </c>
      <c r="I37" s="51"/>
      <c r="J37" s="33"/>
      <c r="K37" s="261"/>
      <c r="L37" s="260" t="s">
        <v>177</v>
      </c>
      <c r="M37" s="260"/>
      <c r="N37" s="260"/>
      <c r="O37" s="259">
        <v>0</v>
      </c>
      <c r="P37" s="259">
        <v>0</v>
      </c>
      <c r="Q37" s="48"/>
    </row>
    <row r="38" spans="1:17" ht="15" customHeight="1">
      <c r="A38" s="123"/>
      <c r="B38" s="51"/>
      <c r="C38" s="261"/>
      <c r="D38" s="924" t="s">
        <v>101</v>
      </c>
      <c r="E38" s="924"/>
      <c r="F38" s="924"/>
      <c r="G38" s="259">
        <v>0</v>
      </c>
      <c r="H38" s="259">
        <v>0</v>
      </c>
      <c r="I38" s="51"/>
      <c r="J38" s="51"/>
      <c r="K38" s="261"/>
      <c r="L38" s="925" t="s">
        <v>297</v>
      </c>
      <c r="M38" s="925"/>
      <c r="N38" s="925"/>
      <c r="O38" s="259">
        <v>11269457.550000001</v>
      </c>
      <c r="P38" s="259">
        <v>10832608.380000001</v>
      </c>
      <c r="Q38" s="48"/>
    </row>
    <row r="39" spans="1:17" ht="15" customHeight="1">
      <c r="A39" s="123"/>
      <c r="B39" s="51"/>
      <c r="C39" s="261"/>
      <c r="D39" s="924" t="s">
        <v>102</v>
      </c>
      <c r="E39" s="924"/>
      <c r="F39" s="924"/>
      <c r="G39" s="259">
        <v>0</v>
      </c>
      <c r="H39" s="259">
        <v>0</v>
      </c>
      <c r="I39" s="51"/>
      <c r="J39" s="51"/>
      <c r="K39" s="256"/>
      <c r="Q39" s="48"/>
    </row>
    <row r="40" spans="1:17" ht="15" customHeight="1">
      <c r="A40" s="123"/>
      <c r="B40" s="51"/>
      <c r="C40" s="261"/>
      <c r="D40" s="924" t="s">
        <v>104</v>
      </c>
      <c r="E40" s="924"/>
      <c r="F40" s="924"/>
      <c r="G40" s="259">
        <v>0</v>
      </c>
      <c r="H40" s="259">
        <v>0</v>
      </c>
      <c r="I40" s="51"/>
      <c r="J40" s="51"/>
      <c r="K40" s="923" t="s">
        <v>181</v>
      </c>
      <c r="L40" s="923"/>
      <c r="M40" s="923"/>
      <c r="N40" s="923"/>
      <c r="O40" s="258">
        <f>O28-O34</f>
        <v>-4814783.8600000003</v>
      </c>
      <c r="P40" s="258">
        <f>P28-P34</f>
        <v>-6555918.0000000009</v>
      </c>
      <c r="Q40" s="48"/>
    </row>
    <row r="41" spans="1:17" ht="15" customHeight="1">
      <c r="A41" s="123"/>
      <c r="B41" s="51"/>
      <c r="C41" s="124"/>
      <c r="D41" s="51"/>
      <c r="E41" s="124"/>
      <c r="F41" s="124"/>
      <c r="G41" s="256"/>
      <c r="H41" s="256"/>
      <c r="I41" s="51"/>
      <c r="J41" s="51"/>
      <c r="Q41" s="48"/>
    </row>
    <row r="42" spans="1:17" ht="15" customHeight="1">
      <c r="A42" s="123"/>
      <c r="B42" s="51"/>
      <c r="C42" s="261"/>
      <c r="D42" s="924" t="s">
        <v>180</v>
      </c>
      <c r="E42" s="924"/>
      <c r="F42" s="924"/>
      <c r="G42" s="259">
        <v>0</v>
      </c>
      <c r="H42" s="259">
        <v>0</v>
      </c>
      <c r="I42" s="51"/>
      <c r="J42" s="51"/>
      <c r="Q42" s="48"/>
    </row>
    <row r="43" spans="1:17" ht="25.5" customHeight="1">
      <c r="A43" s="123"/>
      <c r="B43" s="51"/>
      <c r="C43" s="261"/>
      <c r="D43" s="924" t="s">
        <v>136</v>
      </c>
      <c r="E43" s="924"/>
      <c r="F43" s="924"/>
      <c r="G43" s="259">
        <v>0</v>
      </c>
      <c r="H43" s="259">
        <v>0</v>
      </c>
      <c r="I43" s="51"/>
      <c r="J43" s="926" t="s">
        <v>183</v>
      </c>
      <c r="K43" s="926"/>
      <c r="L43" s="926"/>
      <c r="M43" s="926"/>
      <c r="N43" s="926"/>
      <c r="O43" s="262">
        <f>G48+O23+O40</f>
        <v>1462824.0799999991</v>
      </c>
      <c r="P43" s="262">
        <f>H48+P23+P40</f>
        <v>-9629900.9700000025</v>
      </c>
      <c r="Q43" s="48"/>
    </row>
    <row r="44" spans="1:17" ht="15" customHeight="1">
      <c r="A44" s="123"/>
      <c r="B44" s="51"/>
      <c r="C44" s="261"/>
      <c r="D44" s="924" t="s">
        <v>111</v>
      </c>
      <c r="E44" s="924"/>
      <c r="F44" s="924"/>
      <c r="G44" s="259">
        <v>0</v>
      </c>
      <c r="H44" s="259">
        <v>0</v>
      </c>
      <c r="I44" s="51"/>
      <c r="Q44" s="48"/>
    </row>
    <row r="45" spans="1:17" ht="15" customHeight="1">
      <c r="A45" s="123"/>
      <c r="B45" s="51"/>
      <c r="C45" s="256"/>
      <c r="D45" s="256"/>
      <c r="E45" s="256"/>
      <c r="F45" s="256"/>
      <c r="G45" s="256"/>
      <c r="H45" s="256"/>
      <c r="I45" s="51"/>
      <c r="Q45" s="48"/>
    </row>
    <row r="46" spans="1:17" ht="15" customHeight="1">
      <c r="A46" s="123"/>
      <c r="B46" s="51"/>
      <c r="C46" s="261"/>
      <c r="D46" s="924" t="s">
        <v>195</v>
      </c>
      <c r="E46" s="924"/>
      <c r="F46" s="924"/>
      <c r="G46" s="259">
        <v>-0.66</v>
      </c>
      <c r="H46" s="259">
        <v>1474221.26</v>
      </c>
      <c r="I46" s="51"/>
      <c r="Q46" s="48"/>
    </row>
    <row r="47" spans="1:17">
      <c r="A47" s="123"/>
      <c r="B47" s="51"/>
      <c r="C47" s="124"/>
      <c r="D47" s="51"/>
      <c r="E47" s="124"/>
      <c r="F47" s="124"/>
      <c r="G47" s="256"/>
      <c r="H47" s="256"/>
      <c r="I47" s="51"/>
      <c r="J47" s="926" t="s">
        <v>187</v>
      </c>
      <c r="K47" s="926"/>
      <c r="L47" s="926"/>
      <c r="M47" s="926"/>
      <c r="N47" s="926"/>
      <c r="O47" s="262">
        <v>30852593.050000001</v>
      </c>
      <c r="P47" s="262">
        <v>35240684.119999997</v>
      </c>
      <c r="Q47" s="48"/>
    </row>
    <row r="48" spans="1:17" s="266" customFormat="1">
      <c r="A48" s="263"/>
      <c r="B48" s="264"/>
      <c r="C48" s="923" t="s">
        <v>182</v>
      </c>
      <c r="D48" s="923"/>
      <c r="E48" s="923"/>
      <c r="F48" s="923"/>
      <c r="G48" s="262">
        <f>G14-G27</f>
        <v>6219508.8399999999</v>
      </c>
      <c r="H48" s="262">
        <f>H14-H27</f>
        <v>2534422.5</v>
      </c>
      <c r="I48" s="264"/>
      <c r="J48" s="926" t="s">
        <v>188</v>
      </c>
      <c r="K48" s="926"/>
      <c r="L48" s="926"/>
      <c r="M48" s="926"/>
      <c r="N48" s="926"/>
      <c r="O48" s="262">
        <f>+O47+O43</f>
        <v>32315417.129999999</v>
      </c>
      <c r="P48" s="262">
        <f>+ESF!E16</f>
        <v>30852593.050000001</v>
      </c>
      <c r="Q48" s="265"/>
    </row>
    <row r="49" spans="1:17" s="266" customFormat="1">
      <c r="A49" s="263"/>
      <c r="B49" s="264"/>
      <c r="C49" s="261"/>
      <c r="D49" s="261"/>
      <c r="E49" s="261"/>
      <c r="F49" s="261"/>
      <c r="G49" s="262"/>
      <c r="H49" s="262"/>
      <c r="I49" s="264"/>
      <c r="O49" s="267"/>
      <c r="Q49" s="265"/>
    </row>
    <row r="50" spans="1:17" ht="14.25" customHeight="1">
      <c r="A50" s="268"/>
      <c r="B50" s="116"/>
      <c r="C50" s="269"/>
      <c r="D50" s="269"/>
      <c r="E50" s="269"/>
      <c r="F50" s="269"/>
      <c r="G50" s="270"/>
      <c r="H50" s="270"/>
      <c r="I50" s="116"/>
      <c r="J50" s="73"/>
      <c r="K50" s="73"/>
      <c r="L50" s="73"/>
      <c r="M50" s="73"/>
      <c r="N50" s="73"/>
      <c r="O50" s="271"/>
      <c r="P50" s="73"/>
      <c r="Q50" s="75"/>
    </row>
    <row r="51" spans="1:17" ht="14.25" customHeight="1">
      <c r="A51" s="51"/>
      <c r="I51" s="51"/>
      <c r="J51" s="51"/>
      <c r="K51" s="256"/>
      <c r="L51" s="256"/>
      <c r="M51" s="256"/>
      <c r="N51" s="256"/>
      <c r="O51" s="257"/>
      <c r="P51" s="257"/>
      <c r="Q51" s="33"/>
    </row>
    <row r="52" spans="1:17" ht="6" customHeight="1">
      <c r="A52" s="51"/>
      <c r="I52" s="51"/>
      <c r="J52" s="33"/>
      <c r="K52" s="33"/>
      <c r="L52" s="33"/>
      <c r="M52" s="33"/>
      <c r="N52" s="33"/>
      <c r="O52" s="33"/>
      <c r="P52" s="33"/>
      <c r="Q52" s="33"/>
    </row>
    <row r="53" spans="1:17" ht="15" customHeight="1">
      <c r="A53" s="33"/>
      <c r="B53" s="500" t="s">
        <v>76</v>
      </c>
      <c r="C53" s="60"/>
      <c r="D53" s="60"/>
      <c r="E53" s="60"/>
      <c r="F53" s="60"/>
      <c r="G53" s="60"/>
      <c r="H53" s="60"/>
      <c r="I53" s="60"/>
      <c r="J53" s="60"/>
      <c r="K53" s="33"/>
      <c r="L53" s="33"/>
      <c r="M53" s="33"/>
      <c r="N53" s="33"/>
      <c r="O53" s="272"/>
      <c r="P53" s="33"/>
      <c r="Q53" s="33"/>
    </row>
    <row r="54" spans="1:17" ht="22.5" customHeight="1">
      <c r="A54" s="33"/>
      <c r="B54" s="60"/>
      <c r="C54" s="81"/>
      <c r="D54" s="82"/>
      <c r="E54" s="82"/>
      <c r="F54" s="33"/>
      <c r="G54" s="83"/>
      <c r="H54" s="81"/>
      <c r="I54" s="82"/>
      <c r="J54" s="82"/>
      <c r="K54" s="33"/>
      <c r="L54" s="33"/>
      <c r="M54" s="33"/>
      <c r="N54" s="33"/>
      <c r="O54" s="272"/>
      <c r="P54" s="33"/>
      <c r="Q54" s="33"/>
    </row>
    <row r="55" spans="1:17" ht="29.25" customHeight="1">
      <c r="A55" s="33"/>
      <c r="B55" s="60"/>
      <c r="C55" s="81"/>
      <c r="D55" s="273"/>
      <c r="E55" s="273"/>
      <c r="F55" s="274"/>
      <c r="G55" s="274"/>
      <c r="H55" s="81"/>
      <c r="I55" s="82"/>
      <c r="J55" s="82"/>
      <c r="K55" s="33"/>
      <c r="L55" s="927"/>
      <c r="M55" s="927"/>
      <c r="N55" s="927"/>
      <c r="O55" s="927"/>
      <c r="P55" s="33"/>
      <c r="Q55" s="33"/>
    </row>
    <row r="56" spans="1:17" ht="14.1" customHeight="1">
      <c r="A56" s="33"/>
      <c r="B56" s="85"/>
      <c r="C56" s="33"/>
      <c r="D56" s="862" t="s">
        <v>541</v>
      </c>
      <c r="E56" s="862"/>
      <c r="F56" s="928"/>
      <c r="G56" s="928"/>
      <c r="H56" s="33"/>
      <c r="I56" s="86"/>
      <c r="J56" s="33"/>
      <c r="K56" s="36"/>
      <c r="L56" s="863" t="s">
        <v>542</v>
      </c>
      <c r="M56" s="863"/>
      <c r="N56" s="863"/>
      <c r="O56" s="863"/>
      <c r="P56" s="33"/>
      <c r="Q56" s="33"/>
    </row>
    <row r="57" spans="1:17" ht="14.1" customHeight="1">
      <c r="A57" s="33"/>
      <c r="B57" s="87"/>
      <c r="C57" s="33"/>
      <c r="D57" s="858" t="s">
        <v>3214</v>
      </c>
      <c r="E57" s="858"/>
      <c r="F57" s="858"/>
      <c r="G57" s="858"/>
      <c r="H57" s="33"/>
      <c r="I57" s="86"/>
      <c r="J57" s="33"/>
      <c r="L57" s="864" t="s">
        <v>543</v>
      </c>
      <c r="M57" s="864"/>
      <c r="N57" s="864"/>
      <c r="O57" s="864"/>
      <c r="P57" s="33"/>
      <c r="Q57" s="33"/>
    </row>
  </sheetData>
  <sheetProtection formatCells="0" selectLockedCells="1"/>
  <mergeCells count="61">
    <mergeCell ref="D42:F42"/>
    <mergeCell ref="D32:F32"/>
    <mergeCell ref="D33:F33"/>
    <mergeCell ref="D34:F34"/>
    <mergeCell ref="K40:N40"/>
    <mergeCell ref="D39:F39"/>
    <mergeCell ref="D40:F40"/>
    <mergeCell ref="L38:N38"/>
    <mergeCell ref="L32:N32"/>
    <mergeCell ref="D35:F35"/>
    <mergeCell ref="D36:F36"/>
    <mergeCell ref="D37:F37"/>
    <mergeCell ref="D38:F38"/>
    <mergeCell ref="L56:O56"/>
    <mergeCell ref="L57:O57"/>
    <mergeCell ref="D43:F43"/>
    <mergeCell ref="D44:F44"/>
    <mergeCell ref="D46:F46"/>
    <mergeCell ref="C48:F48"/>
    <mergeCell ref="J43:N43"/>
    <mergeCell ref="J47:N47"/>
    <mergeCell ref="J48:N48"/>
    <mergeCell ref="L55:O55"/>
    <mergeCell ref="D56:E56"/>
    <mergeCell ref="F56:G56"/>
    <mergeCell ref="D57:E57"/>
    <mergeCell ref="F57:G57"/>
    <mergeCell ref="J26:N26"/>
    <mergeCell ref="C27:F27"/>
    <mergeCell ref="D28:F28"/>
    <mergeCell ref="D29:F29"/>
    <mergeCell ref="D30:F30"/>
    <mergeCell ref="D23:F23"/>
    <mergeCell ref="L21:N21"/>
    <mergeCell ref="D24:F24"/>
    <mergeCell ref="L22:N22"/>
    <mergeCell ref="D25:E25"/>
    <mergeCell ref="K23:N23"/>
    <mergeCell ref="D21:F21"/>
    <mergeCell ref="D20:F20"/>
    <mergeCell ref="L17:N17"/>
    <mergeCell ref="D22:F22"/>
    <mergeCell ref="D15:F15"/>
    <mergeCell ref="D17:F17"/>
    <mergeCell ref="D18:F18"/>
    <mergeCell ref="L15:N15"/>
    <mergeCell ref="D19:F19"/>
    <mergeCell ref="L16:N16"/>
    <mergeCell ref="D16:F16"/>
    <mergeCell ref="B9:E9"/>
    <mergeCell ref="J9:M9"/>
    <mergeCell ref="B12:F12"/>
    <mergeCell ref="J12:N12"/>
    <mergeCell ref="C14:F14"/>
    <mergeCell ref="K14:N14"/>
    <mergeCell ref="E1:O1"/>
    <mergeCell ref="B6:D6"/>
    <mergeCell ref="H6:N6"/>
    <mergeCell ref="A3:P3"/>
    <mergeCell ref="A2:Q2"/>
    <mergeCell ref="A4:Q4"/>
  </mergeCells>
  <printOptions horizontalCentered="1"/>
  <pageMargins left="0.39370078740157483" right="0.55118110236220474" top="0" bottom="0" header="0" footer="0"/>
  <pageSetup scale="5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zoomScale="85" zoomScaleNormal="85" workbookViewId="0">
      <selection activeCell="B14" sqref="B14"/>
    </sheetView>
  </sheetViews>
  <sheetFormatPr baseColWidth="10" defaultRowHeight="12.75"/>
  <cols>
    <col min="1" max="1" width="19.28515625" style="26" customWidth="1"/>
    <col min="2" max="2" width="43" style="275" customWidth="1"/>
    <col min="3" max="3" width="3.7109375" style="275" customWidth="1"/>
    <col min="4" max="4" width="46.42578125" style="275" customWidth="1"/>
    <col min="5" max="6" width="15.7109375" style="275" customWidth="1"/>
    <col min="7" max="16384" width="11.42578125" style="275"/>
  </cols>
  <sheetData>
    <row r="1" spans="1:8" ht="9.75" customHeight="1">
      <c r="A1" s="851"/>
      <c r="B1" s="851"/>
      <c r="C1" s="851"/>
      <c r="D1" s="851"/>
    </row>
    <row r="2" spans="1:8">
      <c r="A2" s="851" t="s">
        <v>448</v>
      </c>
      <c r="B2" s="851"/>
      <c r="C2" s="851"/>
      <c r="D2" s="851"/>
    </row>
    <row r="3" spans="1:8">
      <c r="A3" s="851" t="s">
        <v>3210</v>
      </c>
      <c r="B3" s="851"/>
      <c r="C3" s="851"/>
      <c r="D3" s="851"/>
    </row>
    <row r="4" spans="1:8">
      <c r="A4" s="851" t="s">
        <v>0</v>
      </c>
      <c r="B4" s="851"/>
      <c r="C4" s="851"/>
      <c r="D4" s="851"/>
    </row>
    <row r="5" spans="1:8" ht="8.25" customHeight="1"/>
    <row r="6" spans="1:8" ht="15" customHeight="1">
      <c r="B6" s="31" t="s">
        <v>3</v>
      </c>
      <c r="C6" s="852" t="s">
        <v>717</v>
      </c>
      <c r="D6" s="852"/>
      <c r="E6" s="32"/>
      <c r="F6" s="32"/>
      <c r="G6" s="32"/>
      <c r="H6" s="32"/>
    </row>
    <row r="8" spans="1:8" ht="24.75" customHeight="1">
      <c r="A8" s="276" t="s">
        <v>313</v>
      </c>
      <c r="B8" s="929" t="s">
        <v>75</v>
      </c>
      <c r="C8" s="929"/>
      <c r="D8" s="930"/>
    </row>
    <row r="9" spans="1:8">
      <c r="A9" s="277" t="s">
        <v>314</v>
      </c>
      <c r="B9" s="278"/>
      <c r="C9" s="278"/>
      <c r="D9" s="279"/>
    </row>
    <row r="10" spans="1:8">
      <c r="A10" s="68"/>
      <c r="B10" s="280"/>
      <c r="C10" s="280"/>
      <c r="D10" s="281"/>
    </row>
    <row r="11" spans="1:8">
      <c r="A11" s="68"/>
      <c r="B11" s="280"/>
      <c r="C11" s="280"/>
      <c r="D11" s="281"/>
    </row>
    <row r="12" spans="1:8">
      <c r="A12" s="68"/>
      <c r="B12" s="280" t="s">
        <v>545</v>
      </c>
      <c r="C12" s="280"/>
      <c r="D12" s="281"/>
    </row>
    <row r="13" spans="1:8">
      <c r="A13" s="68"/>
      <c r="B13" s="280"/>
      <c r="C13" s="280"/>
      <c r="D13" s="281"/>
    </row>
    <row r="14" spans="1:8">
      <c r="A14" s="68" t="s">
        <v>315</v>
      </c>
      <c r="B14" s="280"/>
      <c r="C14" s="280"/>
      <c r="D14" s="281"/>
    </row>
    <row r="15" spans="1:8">
      <c r="A15" s="68"/>
      <c r="B15" s="280"/>
      <c r="C15" s="280"/>
      <c r="D15" s="281"/>
    </row>
    <row r="16" spans="1:8">
      <c r="A16" s="68"/>
      <c r="B16" s="280"/>
      <c r="C16" s="280"/>
      <c r="D16" s="281"/>
    </row>
    <row r="17" spans="1:4">
      <c r="A17" s="68"/>
      <c r="B17" s="280"/>
      <c r="C17" s="280"/>
      <c r="D17" s="281"/>
    </row>
    <row r="18" spans="1:4">
      <c r="A18" s="68"/>
      <c r="B18" s="280"/>
      <c r="C18" s="280"/>
      <c r="D18" s="281"/>
    </row>
    <row r="19" spans="1:4">
      <c r="A19" s="68" t="s">
        <v>316</v>
      </c>
      <c r="B19" s="280"/>
      <c r="C19" s="280"/>
      <c r="D19" s="281"/>
    </row>
    <row r="20" spans="1:4">
      <c r="A20" s="68"/>
      <c r="B20" s="280"/>
      <c r="C20" s="280"/>
      <c r="D20" s="281"/>
    </row>
    <row r="21" spans="1:4">
      <c r="A21" s="68"/>
      <c r="B21" s="280"/>
      <c r="C21" s="280"/>
      <c r="D21" s="281"/>
    </row>
    <row r="22" spans="1:4">
      <c r="A22" s="68"/>
      <c r="B22" s="280"/>
      <c r="C22" s="280"/>
      <c r="D22" s="281"/>
    </row>
    <row r="23" spans="1:4">
      <c r="A23" s="68"/>
      <c r="B23" s="280"/>
      <c r="C23" s="280"/>
      <c r="D23" s="281"/>
    </row>
    <row r="24" spans="1:4">
      <c r="A24" s="68" t="s">
        <v>317</v>
      </c>
      <c r="B24" s="280"/>
      <c r="C24" s="280"/>
      <c r="D24" s="281"/>
    </row>
    <row r="25" spans="1:4">
      <c r="A25" s="72"/>
      <c r="B25" s="282"/>
      <c r="C25" s="282"/>
      <c r="D25" s="283"/>
    </row>
    <row r="27" spans="1:4">
      <c r="A27" s="16" t="s">
        <v>76</v>
      </c>
    </row>
    <row r="31" spans="1:4">
      <c r="A31" s="275"/>
      <c r="B31" s="284"/>
      <c r="D31" s="282"/>
    </row>
    <row r="32" spans="1:4">
      <c r="A32" s="275"/>
      <c r="B32" s="285" t="s">
        <v>541</v>
      </c>
      <c r="D32" s="285" t="s">
        <v>542</v>
      </c>
    </row>
    <row r="33" spans="2:4">
      <c r="B33" s="858" t="s">
        <v>3214</v>
      </c>
      <c r="C33" s="858"/>
      <c r="D33" s="285" t="s">
        <v>543</v>
      </c>
    </row>
  </sheetData>
  <mergeCells count="7">
    <mergeCell ref="B33:C33"/>
    <mergeCell ref="A1:D1"/>
    <mergeCell ref="A2:D2"/>
    <mergeCell ref="A3:D3"/>
    <mergeCell ref="A4:D4"/>
    <mergeCell ref="B8:D8"/>
    <mergeCell ref="C6:D6"/>
  </mergeCells>
  <pageMargins left="0.70866141732283472" right="0.70866141732283472" top="0.39370078740157483" bottom="0.74803149606299213" header="0.31496062992125984" footer="0.31496062992125984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90"/>
  <sheetViews>
    <sheetView showGridLines="0" zoomScaleNormal="100" workbookViewId="0">
      <selection activeCell="B23" sqref="B23"/>
    </sheetView>
  </sheetViews>
  <sheetFormatPr baseColWidth="10" defaultRowHeight="12.75"/>
  <cols>
    <col min="1" max="1" width="11.42578125" style="26"/>
    <col min="2" max="2" width="70.28515625" style="26" customWidth="1"/>
    <col min="3" max="3" width="14.7109375" style="26" bestFit="1" customWidth="1"/>
    <col min="4" max="5" width="18.5703125" style="26" bestFit="1" customWidth="1"/>
    <col min="6" max="6" width="26.140625" style="26" bestFit="1" customWidth="1"/>
    <col min="7" max="7" width="13.140625" style="26" bestFit="1" customWidth="1"/>
    <col min="8" max="8" width="12.5703125" style="26" customWidth="1"/>
    <col min="9" max="16384" width="11.42578125" style="26"/>
  </cols>
  <sheetData>
    <row r="2" spans="1:14" ht="4.5" customHeight="1">
      <c r="A2" s="952"/>
      <c r="B2" s="952"/>
      <c r="C2" s="952"/>
      <c r="D2" s="952"/>
      <c r="E2" s="952"/>
      <c r="F2" s="952"/>
      <c r="G2" s="952"/>
      <c r="H2" s="952"/>
      <c r="I2" s="952"/>
      <c r="J2" s="952"/>
      <c r="K2" s="952"/>
      <c r="L2" s="952"/>
      <c r="M2" s="952"/>
      <c r="N2" s="952"/>
    </row>
    <row r="3" spans="1:14" ht="15" customHeight="1">
      <c r="A3" s="955" t="s">
        <v>449</v>
      </c>
      <c r="B3" s="955"/>
      <c r="C3" s="955"/>
      <c r="D3" s="955"/>
      <c r="E3" s="955"/>
      <c r="F3" s="955"/>
      <c r="G3" s="955"/>
      <c r="H3" s="955"/>
      <c r="I3" s="649"/>
      <c r="J3" s="649"/>
      <c r="K3" s="649"/>
      <c r="L3"/>
      <c r="M3"/>
      <c r="N3"/>
    </row>
    <row r="4" spans="1:14" ht="24" customHeight="1">
      <c r="A4" s="956" t="s">
        <v>3210</v>
      </c>
      <c r="B4" s="956"/>
      <c r="C4" s="956"/>
      <c r="D4" s="956"/>
      <c r="E4" s="956"/>
      <c r="F4" s="956"/>
      <c r="G4" s="956"/>
      <c r="H4" s="956"/>
      <c r="I4" s="650"/>
      <c r="J4" s="650"/>
      <c r="K4" s="650"/>
      <c r="L4" s="651"/>
      <c r="M4" s="651"/>
      <c r="N4" s="651"/>
    </row>
    <row r="5" spans="1:14">
      <c r="B5" s="286"/>
      <c r="C5" s="287"/>
      <c r="D5" s="288"/>
      <c r="E5" s="288"/>
      <c r="F5" s="288"/>
      <c r="G5" s="33"/>
      <c r="H5" s="33"/>
      <c r="I5" s="29"/>
      <c r="J5" s="29"/>
      <c r="K5" s="29"/>
      <c r="L5" s="652"/>
      <c r="M5" s="652"/>
      <c r="N5" s="652"/>
    </row>
    <row r="6" spans="1:14">
      <c r="E6" s="31" t="s">
        <v>3</v>
      </c>
      <c r="F6" s="653" t="s">
        <v>717</v>
      </c>
      <c r="G6" s="73"/>
      <c r="H6" s="73"/>
      <c r="I6" s="33"/>
      <c r="J6" s="33"/>
      <c r="K6" s="33"/>
    </row>
    <row r="8" spans="1:14" ht="15.75">
      <c r="A8" s="957" t="s">
        <v>3251</v>
      </c>
      <c r="B8" s="957"/>
      <c r="C8" s="957"/>
      <c r="D8" s="957"/>
      <c r="E8" s="957"/>
      <c r="F8" s="957"/>
      <c r="G8" s="957"/>
      <c r="H8" s="957"/>
      <c r="I8"/>
      <c r="J8"/>
      <c r="K8"/>
      <c r="L8"/>
      <c r="M8"/>
      <c r="N8"/>
    </row>
    <row r="9" spans="1:14">
      <c r="B9" s="19" t="s">
        <v>391</v>
      </c>
      <c r="C9" s="290"/>
      <c r="D9" s="288"/>
      <c r="E9" s="288"/>
      <c r="F9" s="288"/>
    </row>
    <row r="10" spans="1:14">
      <c r="B10" s="291"/>
      <c r="C10" s="287"/>
      <c r="D10" s="288"/>
      <c r="E10" s="288"/>
      <c r="F10" s="288"/>
    </row>
    <row r="11" spans="1:14">
      <c r="B11" s="20" t="s">
        <v>362</v>
      </c>
      <c r="C11" s="287"/>
      <c r="D11" s="288"/>
      <c r="E11" s="288"/>
      <c r="F11" s="288"/>
    </row>
    <row r="12" spans="1:14">
      <c r="C12" s="287"/>
    </row>
    <row r="13" spans="1:14">
      <c r="B13" s="292" t="s">
        <v>511</v>
      </c>
      <c r="C13" s="33" t="s">
        <v>545</v>
      </c>
      <c r="D13" s="33"/>
      <c r="E13" s="33"/>
    </row>
    <row r="14" spans="1:14">
      <c r="B14" s="293"/>
      <c r="C14" s="33"/>
      <c r="D14" s="33"/>
      <c r="E14" s="33"/>
    </row>
    <row r="15" spans="1:14" ht="20.25" customHeight="1">
      <c r="B15" s="294" t="s">
        <v>364</v>
      </c>
      <c r="C15" s="295" t="s">
        <v>299</v>
      </c>
      <c r="D15" s="295" t="s">
        <v>365</v>
      </c>
      <c r="E15" s="295" t="s">
        <v>366</v>
      </c>
    </row>
    <row r="16" spans="1:14">
      <c r="B16" s="296" t="s">
        <v>509</v>
      </c>
      <c r="C16" s="297"/>
      <c r="D16" s="297">
        <v>0</v>
      </c>
      <c r="E16" s="297">
        <v>0</v>
      </c>
    </row>
    <row r="17" spans="2:5">
      <c r="B17" s="298"/>
      <c r="C17" s="299"/>
      <c r="D17" s="299">
        <v>0</v>
      </c>
      <c r="E17" s="299">
        <v>0</v>
      </c>
    </row>
    <row r="18" spans="2:5">
      <c r="B18" s="298" t="s">
        <v>510</v>
      </c>
      <c r="C18" s="299"/>
      <c r="D18" s="299">
        <v>0</v>
      </c>
      <c r="E18" s="299">
        <v>0</v>
      </c>
    </row>
    <row r="19" spans="2:5">
      <c r="B19" s="298"/>
      <c r="C19" s="299"/>
      <c r="D19" s="299">
        <v>0</v>
      </c>
      <c r="E19" s="299">
        <v>0</v>
      </c>
    </row>
    <row r="20" spans="2:5">
      <c r="B20" s="17" t="s">
        <v>517</v>
      </c>
      <c r="C20" s="300"/>
      <c r="D20" s="300">
        <v>0</v>
      </c>
      <c r="E20" s="300">
        <v>0</v>
      </c>
    </row>
    <row r="21" spans="2:5">
      <c r="B21" s="293"/>
      <c r="C21" s="295">
        <f>SUM(C16:C20)</f>
        <v>0</v>
      </c>
      <c r="D21" s="295"/>
      <c r="E21" s="295">
        <f t="shared" ref="E21" si="0">SUM(E16:E20)</f>
        <v>0</v>
      </c>
    </row>
    <row r="22" spans="2:5">
      <c r="B22" s="293"/>
      <c r="C22" s="33"/>
      <c r="D22" s="33"/>
      <c r="E22" s="33"/>
    </row>
    <row r="23" spans="2:5">
      <c r="B23" s="293"/>
      <c r="C23" s="33"/>
      <c r="D23" s="33"/>
      <c r="E23" s="33"/>
    </row>
    <row r="24" spans="2:5">
      <c r="B24" s="293"/>
      <c r="C24" s="33"/>
      <c r="D24" s="33"/>
      <c r="E24" s="33"/>
    </row>
    <row r="25" spans="2:5">
      <c r="B25" s="292" t="s">
        <v>367</v>
      </c>
      <c r="C25" s="301"/>
      <c r="D25" s="33"/>
      <c r="E25" s="33"/>
    </row>
    <row r="27" spans="2:5" ht="18.75" customHeight="1">
      <c r="B27" s="294" t="s">
        <v>368</v>
      </c>
      <c r="C27" s="295" t="s">
        <v>299</v>
      </c>
      <c r="D27" s="295" t="s">
        <v>546</v>
      </c>
      <c r="E27" s="295" t="s">
        <v>369</v>
      </c>
    </row>
    <row r="28" spans="2:5">
      <c r="B28" s="298" t="s">
        <v>516</v>
      </c>
      <c r="C28" s="302"/>
      <c r="D28" s="302"/>
      <c r="E28" s="302"/>
    </row>
    <row r="29" spans="2:5">
      <c r="B29" s="298" t="s">
        <v>547</v>
      </c>
      <c r="C29" s="302">
        <v>0</v>
      </c>
      <c r="D29" s="302">
        <v>100000</v>
      </c>
      <c r="E29" s="302">
        <v>1664762.99</v>
      </c>
    </row>
    <row r="30" spans="2:5" ht="14.25" customHeight="1">
      <c r="B30" s="298" t="s">
        <v>548</v>
      </c>
      <c r="C30" s="302">
        <v>0</v>
      </c>
      <c r="D30" s="302">
        <v>1701.4</v>
      </c>
      <c r="E30" s="302">
        <v>0</v>
      </c>
    </row>
    <row r="31" spans="2:5" ht="14.25" customHeight="1">
      <c r="B31" s="298" t="s">
        <v>515</v>
      </c>
      <c r="C31" s="302"/>
      <c r="D31" s="302"/>
      <c r="E31" s="302"/>
    </row>
    <row r="32" spans="2:5" ht="14.25" customHeight="1">
      <c r="B32" s="298"/>
      <c r="C32" s="302"/>
      <c r="D32" s="302"/>
      <c r="E32" s="302"/>
    </row>
    <row r="33" spans="2:6" ht="14.25" customHeight="1">
      <c r="C33" s="295">
        <f>SUM(C28:C32)</f>
        <v>0</v>
      </c>
      <c r="D33" s="518">
        <f>SUM(D28:D32)</f>
        <v>101701.4</v>
      </c>
      <c r="E33" s="518">
        <f>SUM(E28:E32)</f>
        <v>1664762.99</v>
      </c>
    </row>
    <row r="34" spans="2:6" ht="14.25" customHeight="1">
      <c r="C34" s="304"/>
      <c r="D34" s="304"/>
      <c r="E34" s="304"/>
    </row>
    <row r="35" spans="2:6" ht="14.25" customHeight="1"/>
    <row r="36" spans="2:6" ht="23.25" customHeight="1">
      <c r="B36" s="294" t="s">
        <v>405</v>
      </c>
      <c r="C36" s="295" t="s">
        <v>299</v>
      </c>
      <c r="D36" s="295" t="s">
        <v>382</v>
      </c>
      <c r="E36" s="295" t="s">
        <v>383</v>
      </c>
      <c r="F36" s="295" t="s">
        <v>384</v>
      </c>
    </row>
    <row r="37" spans="2:6" ht="14.25" customHeight="1">
      <c r="B37" s="298" t="s">
        <v>549</v>
      </c>
      <c r="C37" s="302">
        <v>21148</v>
      </c>
      <c r="D37" s="302">
        <v>21148</v>
      </c>
      <c r="E37" s="302"/>
      <c r="F37" s="302"/>
    </row>
    <row r="38" spans="2:6" ht="14.25" customHeight="1">
      <c r="B38" s="298" t="s">
        <v>550</v>
      </c>
      <c r="C38" s="302"/>
      <c r="D38" s="302"/>
      <c r="E38" s="302"/>
      <c r="F38" s="302"/>
    </row>
    <row r="39" spans="2:6" ht="14.25" customHeight="1">
      <c r="B39" s="298" t="s">
        <v>514</v>
      </c>
      <c r="C39" s="302"/>
      <c r="D39" s="302"/>
      <c r="E39" s="302"/>
      <c r="F39" s="302"/>
    </row>
    <row r="40" spans="2:6" ht="14.25" customHeight="1">
      <c r="B40" s="298" t="s">
        <v>3093</v>
      </c>
      <c r="C40" s="302">
        <v>8000</v>
      </c>
      <c r="D40" s="302">
        <v>8000</v>
      </c>
      <c r="E40" s="302"/>
      <c r="F40" s="302"/>
    </row>
    <row r="41" spans="2:6" ht="14.25" customHeight="1">
      <c r="B41" s="298" t="s">
        <v>3094</v>
      </c>
      <c r="C41" s="302">
        <v>4001.73</v>
      </c>
      <c r="D41" s="302">
        <v>4001.73</v>
      </c>
      <c r="E41" s="302"/>
      <c r="F41" s="302"/>
    </row>
    <row r="42" spans="2:6" ht="14.25" customHeight="1">
      <c r="B42" s="17" t="s">
        <v>3095</v>
      </c>
      <c r="C42" s="303">
        <v>74661.929999999993</v>
      </c>
      <c r="D42" s="303">
        <v>74661.929999999993</v>
      </c>
      <c r="E42" s="303"/>
      <c r="F42" s="303"/>
    </row>
    <row r="43" spans="2:6" ht="14.25" customHeight="1">
      <c r="C43" s="518">
        <f>SUM(C36:C42)</f>
        <v>107811.66</v>
      </c>
      <c r="D43" s="518">
        <f t="shared" ref="D43" si="1">SUM(D36:D42)</f>
        <v>107811.66</v>
      </c>
      <c r="E43" s="295">
        <f t="shared" ref="E43:F43" si="2">SUM(E36:E42)</f>
        <v>0</v>
      </c>
      <c r="F43" s="295">
        <f t="shared" si="2"/>
        <v>0</v>
      </c>
    </row>
    <row r="44" spans="2:6" ht="14.25" customHeight="1"/>
    <row r="45" spans="2:6" ht="14.25" customHeight="1"/>
    <row r="46" spans="2:6" ht="14.25" customHeight="1"/>
    <row r="47" spans="2:6" ht="14.25" customHeight="1">
      <c r="B47" s="292" t="s">
        <v>372</v>
      </c>
    </row>
    <row r="48" spans="2:6" ht="14.25" customHeight="1">
      <c r="B48" s="305"/>
    </row>
    <row r="49" spans="2:7" ht="24" customHeight="1">
      <c r="B49" s="294" t="s">
        <v>370</v>
      </c>
      <c r="C49" s="295" t="s">
        <v>299</v>
      </c>
      <c r="D49" s="295" t="s">
        <v>371</v>
      </c>
    </row>
    <row r="50" spans="2:7" ht="14.25" customHeight="1">
      <c r="B50" s="296" t="s">
        <v>512</v>
      </c>
      <c r="C50" s="297"/>
      <c r="D50" s="297">
        <v>0</v>
      </c>
    </row>
    <row r="51" spans="2:7" ht="14.25" customHeight="1">
      <c r="B51" s="519" t="s">
        <v>545</v>
      </c>
      <c r="C51" s="299"/>
      <c r="D51" s="299">
        <v>0</v>
      </c>
    </row>
    <row r="52" spans="2:7" ht="14.25" customHeight="1">
      <c r="B52" s="298" t="s">
        <v>513</v>
      </c>
      <c r="C52" s="299"/>
      <c r="D52" s="299"/>
    </row>
    <row r="53" spans="2:7" ht="14.25" customHeight="1">
      <c r="B53" s="17"/>
      <c r="C53" s="300"/>
      <c r="D53" s="300">
        <v>0</v>
      </c>
    </row>
    <row r="54" spans="2:7" ht="14.25" customHeight="1">
      <c r="B54" s="306"/>
      <c r="C54" s="295">
        <f>SUM(C49:C53)</f>
        <v>0</v>
      </c>
      <c r="D54" s="295"/>
    </row>
    <row r="55" spans="2:7" ht="14.25" customHeight="1">
      <c r="B55" s="306"/>
      <c r="C55" s="307"/>
      <c r="D55" s="307"/>
    </row>
    <row r="56" spans="2:7" ht="9.75" customHeight="1">
      <c r="B56" s="306"/>
      <c r="C56" s="307"/>
      <c r="D56" s="307"/>
    </row>
    <row r="57" spans="2:7" ht="14.25" customHeight="1"/>
    <row r="58" spans="2:7" ht="14.25" customHeight="1">
      <c r="B58" s="292" t="s">
        <v>373</v>
      </c>
    </row>
    <row r="59" spans="2:7" ht="14.25" customHeight="1">
      <c r="B59" s="305"/>
    </row>
    <row r="60" spans="2:7" ht="27.75" customHeight="1">
      <c r="B60" s="294" t="s">
        <v>376</v>
      </c>
      <c r="C60" s="295" t="s">
        <v>299</v>
      </c>
      <c r="D60" s="295" t="s">
        <v>365</v>
      </c>
      <c r="E60" s="295" t="s">
        <v>307</v>
      </c>
      <c r="F60" s="308" t="s">
        <v>374</v>
      </c>
      <c r="G60" s="295" t="s">
        <v>375</v>
      </c>
    </row>
    <row r="61" spans="2:7" ht="14.25" customHeight="1">
      <c r="B61" s="309" t="s">
        <v>518</v>
      </c>
      <c r="C61" s="307"/>
      <c r="D61" s="307">
        <v>0</v>
      </c>
      <c r="E61" s="307">
        <v>0</v>
      </c>
      <c r="F61" s="307">
        <v>0</v>
      </c>
      <c r="G61" s="310">
        <v>0</v>
      </c>
    </row>
    <row r="62" spans="2:7" ht="14.25" customHeight="1">
      <c r="B62" s="309"/>
      <c r="C62" s="307" t="s">
        <v>545</v>
      </c>
      <c r="D62" s="307">
        <v>0</v>
      </c>
      <c r="E62" s="307">
        <v>0</v>
      </c>
      <c r="F62" s="307">
        <v>0</v>
      </c>
      <c r="G62" s="310">
        <v>0</v>
      </c>
    </row>
    <row r="63" spans="2:7" ht="14.25" customHeight="1">
      <c r="B63" s="309"/>
      <c r="C63" s="307"/>
      <c r="D63" s="307">
        <v>0</v>
      </c>
      <c r="E63" s="307">
        <v>0</v>
      </c>
      <c r="F63" s="307">
        <v>0</v>
      </c>
      <c r="G63" s="310">
        <v>0</v>
      </c>
    </row>
    <row r="64" spans="2:7" ht="14.25" customHeight="1">
      <c r="B64" s="311"/>
      <c r="C64" s="312"/>
      <c r="D64" s="312">
        <v>0</v>
      </c>
      <c r="E64" s="312">
        <v>0</v>
      </c>
      <c r="F64" s="312">
        <v>0</v>
      </c>
      <c r="G64" s="313">
        <v>0</v>
      </c>
    </row>
    <row r="65" spans="2:7" ht="15" customHeight="1">
      <c r="B65" s="306"/>
      <c r="C65" s="295">
        <f>SUM(C60:C64)</f>
        <v>0</v>
      </c>
      <c r="D65" s="314">
        <v>0</v>
      </c>
      <c r="E65" s="315">
        <v>0</v>
      </c>
      <c r="F65" s="315">
        <v>0</v>
      </c>
      <c r="G65" s="316">
        <v>0</v>
      </c>
    </row>
    <row r="66" spans="2:7">
      <c r="B66" s="306"/>
      <c r="C66" s="317"/>
      <c r="D66" s="317"/>
      <c r="E66" s="317"/>
      <c r="F66" s="317"/>
      <c r="G66" s="317"/>
    </row>
    <row r="67" spans="2:7">
      <c r="B67" s="306"/>
      <c r="C67" s="317"/>
      <c r="D67" s="317"/>
      <c r="E67" s="317"/>
      <c r="F67" s="317"/>
      <c r="G67" s="317"/>
    </row>
    <row r="68" spans="2:7">
      <c r="B68" s="306"/>
      <c r="C68" s="317"/>
      <c r="D68" s="317"/>
      <c r="E68" s="317"/>
      <c r="F68" s="317"/>
      <c r="G68" s="317"/>
    </row>
    <row r="69" spans="2:7" ht="26.25" customHeight="1">
      <c r="B69" s="294" t="s">
        <v>520</v>
      </c>
      <c r="C69" s="295" t="s">
        <v>299</v>
      </c>
      <c r="D69" s="295" t="s">
        <v>365</v>
      </c>
      <c r="E69" s="295" t="s">
        <v>377</v>
      </c>
      <c r="F69" s="317"/>
      <c r="G69" s="317"/>
    </row>
    <row r="70" spans="2:7">
      <c r="B70" s="296" t="s">
        <v>519</v>
      </c>
      <c r="C70" s="310" t="s">
        <v>545</v>
      </c>
      <c r="D70" s="299">
        <v>0</v>
      </c>
      <c r="E70" s="299">
        <v>0</v>
      </c>
      <c r="F70" s="317"/>
      <c r="G70" s="317"/>
    </row>
    <row r="71" spans="2:7">
      <c r="B71" s="17"/>
      <c r="C71" s="310"/>
      <c r="D71" s="299">
        <v>0</v>
      </c>
      <c r="E71" s="299">
        <v>0</v>
      </c>
      <c r="F71" s="317"/>
      <c r="G71" s="317"/>
    </row>
    <row r="72" spans="2:7" ht="16.5" customHeight="1">
      <c r="B72" s="306"/>
      <c r="C72" s="295">
        <f>SUM(C70:C71)</f>
        <v>0</v>
      </c>
      <c r="D72" s="958"/>
      <c r="E72" s="959"/>
      <c r="F72" s="317"/>
      <c r="G72" s="317"/>
    </row>
    <row r="73" spans="2:7">
      <c r="B73" s="306"/>
      <c r="C73" s="317"/>
      <c r="D73" s="317"/>
      <c r="E73" s="317"/>
      <c r="F73" s="317"/>
      <c r="G73" s="317"/>
    </row>
    <row r="74" spans="2:7">
      <c r="B74" s="306"/>
      <c r="C74" s="317"/>
      <c r="D74" s="317"/>
      <c r="E74" s="317"/>
      <c r="F74" s="317"/>
      <c r="G74" s="317"/>
    </row>
    <row r="75" spans="2:7">
      <c r="B75" s="306"/>
      <c r="C75" s="317"/>
      <c r="D75" s="317"/>
      <c r="E75" s="317"/>
      <c r="F75" s="317"/>
      <c r="G75" s="317"/>
    </row>
    <row r="76" spans="2:7">
      <c r="B76" s="306"/>
      <c r="C76" s="317"/>
      <c r="D76" s="317"/>
      <c r="E76" s="317"/>
      <c r="F76" s="317"/>
      <c r="G76" s="317"/>
    </row>
    <row r="77" spans="2:7">
      <c r="B77" s="305"/>
    </row>
    <row r="78" spans="2:7">
      <c r="B78" s="292" t="s">
        <v>363</v>
      </c>
    </row>
    <row r="79" spans="2:7">
      <c r="B79" s="305"/>
    </row>
    <row r="80" spans="2:7" ht="24" customHeight="1">
      <c r="B80" s="294" t="s">
        <v>300</v>
      </c>
      <c r="C80" s="295" t="s">
        <v>301</v>
      </c>
      <c r="D80" s="295" t="s">
        <v>302</v>
      </c>
      <c r="E80" s="295" t="s">
        <v>303</v>
      </c>
      <c r="F80" s="295" t="s">
        <v>304</v>
      </c>
    </row>
    <row r="81" spans="1:6">
      <c r="B81" s="296" t="s">
        <v>521</v>
      </c>
      <c r="C81" s="318"/>
      <c r="D81" s="319"/>
      <c r="E81" s="319"/>
      <c r="F81" s="319">
        <v>0</v>
      </c>
    </row>
    <row r="82" spans="1:6" ht="15">
      <c r="B82" s="510" t="s">
        <v>553</v>
      </c>
      <c r="C82" s="302">
        <v>76423764.390000001</v>
      </c>
      <c r="D82" s="302">
        <v>77202942.090000004</v>
      </c>
      <c r="E82" s="302">
        <v>779177.7</v>
      </c>
      <c r="F82" s="302">
        <v>0</v>
      </c>
    </row>
    <row r="83" spans="1:6">
      <c r="B83" s="298" t="s">
        <v>522</v>
      </c>
      <c r="C83" s="320"/>
      <c r="D83" s="302"/>
      <c r="E83" s="302"/>
      <c r="F83" s="302">
        <v>0</v>
      </c>
    </row>
    <row r="84" spans="1:6" ht="15">
      <c r="A84" s="48"/>
      <c r="B84" s="520" t="s">
        <v>552</v>
      </c>
      <c r="C84" s="521">
        <v>897292.85</v>
      </c>
      <c r="D84" s="521">
        <v>1041053.25</v>
      </c>
      <c r="E84" s="521">
        <v>143760.4</v>
      </c>
      <c r="F84" s="302"/>
    </row>
    <row r="85" spans="1:6">
      <c r="B85" s="298" t="s">
        <v>554</v>
      </c>
      <c r="C85" s="521">
        <v>845850.33</v>
      </c>
      <c r="D85" s="521">
        <v>845850.33</v>
      </c>
      <c r="E85" s="521">
        <v>0</v>
      </c>
      <c r="F85" s="302"/>
    </row>
    <row r="86" spans="1:6">
      <c r="B86" s="298" t="s">
        <v>555</v>
      </c>
      <c r="C86" s="521">
        <v>144255.28</v>
      </c>
      <c r="D86" s="521">
        <v>144255.28</v>
      </c>
      <c r="E86" s="521">
        <v>0</v>
      </c>
      <c r="F86" s="302"/>
    </row>
    <row r="87" spans="1:6">
      <c r="B87" s="298" t="s">
        <v>556</v>
      </c>
      <c r="C87" s="521">
        <v>5403819.7699999996</v>
      </c>
      <c r="D87" s="521">
        <v>5627513.2800000003</v>
      </c>
      <c r="E87" s="521">
        <v>223693.51</v>
      </c>
      <c r="F87" s="302"/>
    </row>
    <row r="88" spans="1:6">
      <c r="B88" s="298" t="s">
        <v>557</v>
      </c>
      <c r="C88" s="521">
        <v>868900.3</v>
      </c>
      <c r="D88" s="521">
        <v>868900.3</v>
      </c>
      <c r="E88" s="521">
        <v>0</v>
      </c>
      <c r="F88" s="302"/>
    </row>
    <row r="89" spans="1:6">
      <c r="B89" s="298" t="s">
        <v>558</v>
      </c>
      <c r="C89" s="521">
        <v>113686.39999999999</v>
      </c>
      <c r="D89" s="521">
        <v>113686.39999999999</v>
      </c>
      <c r="E89" s="521">
        <v>0</v>
      </c>
      <c r="F89" s="302"/>
    </row>
    <row r="90" spans="1:6">
      <c r="B90" s="298" t="s">
        <v>559</v>
      </c>
      <c r="C90" s="521">
        <v>201493.91</v>
      </c>
      <c r="D90" s="521">
        <v>201493.91</v>
      </c>
      <c r="E90" s="521">
        <v>0</v>
      </c>
      <c r="F90" s="302"/>
    </row>
    <row r="91" spans="1:6">
      <c r="B91" s="298" t="s">
        <v>560</v>
      </c>
      <c r="C91" s="521">
        <v>335777.55</v>
      </c>
      <c r="D91" s="521">
        <v>335777.55</v>
      </c>
      <c r="E91" s="521">
        <v>0</v>
      </c>
      <c r="F91" s="302"/>
    </row>
    <row r="92" spans="1:6">
      <c r="B92" s="298" t="s">
        <v>561</v>
      </c>
      <c r="C92" s="521">
        <v>10873.12</v>
      </c>
      <c r="D92" s="521">
        <v>10873.12</v>
      </c>
      <c r="E92" s="521">
        <v>0</v>
      </c>
      <c r="F92" s="302"/>
    </row>
    <row r="93" spans="1:6">
      <c r="B93" s="298" t="s">
        <v>562</v>
      </c>
      <c r="C93" s="521">
        <v>1970767.05</v>
      </c>
      <c r="D93" s="521">
        <v>2568868.33</v>
      </c>
      <c r="E93" s="521">
        <v>598101.28</v>
      </c>
      <c r="F93" s="302"/>
    </row>
    <row r="94" spans="1:6">
      <c r="B94" s="298" t="s">
        <v>563</v>
      </c>
      <c r="C94" s="521">
        <v>23610</v>
      </c>
      <c r="D94" s="521">
        <v>23610</v>
      </c>
      <c r="E94" s="521">
        <v>0</v>
      </c>
      <c r="F94" s="302"/>
    </row>
    <row r="95" spans="1:6">
      <c r="B95" s="298" t="s">
        <v>564</v>
      </c>
      <c r="C95" s="521">
        <v>926717</v>
      </c>
      <c r="D95" s="521">
        <v>1824557</v>
      </c>
      <c r="E95" s="521">
        <v>897840</v>
      </c>
      <c r="F95" s="302"/>
    </row>
    <row r="96" spans="1:6">
      <c r="B96" s="298" t="s">
        <v>565</v>
      </c>
      <c r="C96" s="521">
        <v>355932.44</v>
      </c>
      <c r="D96" s="521">
        <v>355932.44</v>
      </c>
      <c r="E96" s="521">
        <v>0</v>
      </c>
      <c r="F96" s="302"/>
    </row>
    <row r="97" spans="2:6">
      <c r="B97" s="298" t="s">
        <v>566</v>
      </c>
      <c r="C97" s="521">
        <v>2916377.83</v>
      </c>
      <c r="D97" s="521">
        <v>2916377.83</v>
      </c>
      <c r="E97" s="521">
        <v>0</v>
      </c>
      <c r="F97" s="302"/>
    </row>
    <row r="98" spans="2:6">
      <c r="B98" s="298" t="s">
        <v>567</v>
      </c>
      <c r="C98" s="521">
        <v>1288943.74</v>
      </c>
      <c r="D98" s="521">
        <v>1288943.74</v>
      </c>
      <c r="E98" s="521">
        <v>0</v>
      </c>
      <c r="F98" s="302"/>
    </row>
    <row r="99" spans="2:6">
      <c r="B99" s="298" t="s">
        <v>568</v>
      </c>
      <c r="C99" s="521">
        <v>1302550.76</v>
      </c>
      <c r="D99" s="521">
        <v>1302550.76</v>
      </c>
      <c r="E99" s="521">
        <v>0</v>
      </c>
      <c r="F99" s="302"/>
    </row>
    <row r="100" spans="2:6">
      <c r="B100" s="298" t="s">
        <v>569</v>
      </c>
      <c r="C100" s="521">
        <v>37100</v>
      </c>
      <c r="D100" s="521">
        <v>318748</v>
      </c>
      <c r="E100" s="521">
        <v>281648</v>
      </c>
      <c r="F100" s="302"/>
    </row>
    <row r="101" spans="2:6">
      <c r="B101" s="298" t="s">
        <v>570</v>
      </c>
      <c r="C101" s="521">
        <v>250999</v>
      </c>
      <c r="D101" s="521">
        <v>250999</v>
      </c>
      <c r="E101" s="521">
        <v>0</v>
      </c>
      <c r="F101" s="302"/>
    </row>
    <row r="102" spans="2:6">
      <c r="B102" s="298" t="s">
        <v>571</v>
      </c>
      <c r="C102" s="521">
        <v>747218.5</v>
      </c>
      <c r="D102" s="521">
        <v>747218.5</v>
      </c>
      <c r="E102" s="521">
        <v>0</v>
      </c>
      <c r="F102" s="302"/>
    </row>
    <row r="103" spans="2:6">
      <c r="B103" s="298" t="s">
        <v>572</v>
      </c>
      <c r="C103" s="521">
        <v>103419.26</v>
      </c>
      <c r="D103" s="521">
        <v>103419.26</v>
      </c>
      <c r="E103" s="521">
        <v>0</v>
      </c>
      <c r="F103" s="302"/>
    </row>
    <row r="104" spans="2:6">
      <c r="B104" s="298" t="s">
        <v>573</v>
      </c>
      <c r="C104" s="521">
        <v>324362.07</v>
      </c>
      <c r="D104" s="521">
        <v>1085341.83</v>
      </c>
      <c r="E104" s="521">
        <v>760979.76</v>
      </c>
      <c r="F104" s="302"/>
    </row>
    <row r="105" spans="2:6">
      <c r="B105" s="298" t="s">
        <v>574</v>
      </c>
      <c r="C105" s="521">
        <v>21516.07</v>
      </c>
      <c r="D105" s="521">
        <v>21516.07</v>
      </c>
      <c r="E105" s="521">
        <v>0</v>
      </c>
      <c r="F105" s="302"/>
    </row>
    <row r="106" spans="2:6">
      <c r="B106" s="298" t="s">
        <v>575</v>
      </c>
      <c r="C106" s="521">
        <v>11600</v>
      </c>
      <c r="D106" s="521">
        <v>11600</v>
      </c>
      <c r="E106" s="521">
        <v>0</v>
      </c>
      <c r="F106" s="302"/>
    </row>
    <row r="107" spans="2:6">
      <c r="B107" s="298" t="s">
        <v>576</v>
      </c>
      <c r="C107" s="521">
        <v>2826826.4</v>
      </c>
      <c r="D107" s="521">
        <v>2894826.4</v>
      </c>
      <c r="E107" s="521">
        <v>68000</v>
      </c>
      <c r="F107" s="302"/>
    </row>
    <row r="108" spans="2:6">
      <c r="B108" s="298" t="s">
        <v>577</v>
      </c>
      <c r="C108" s="521">
        <v>62978.17</v>
      </c>
      <c r="D108" s="521">
        <v>62978.17</v>
      </c>
      <c r="E108" s="521">
        <v>0</v>
      </c>
      <c r="F108" s="302"/>
    </row>
    <row r="109" spans="2:6">
      <c r="B109" s="298"/>
      <c r="C109" s="320"/>
      <c r="D109" s="302"/>
      <c r="E109" s="302"/>
      <c r="F109" s="302"/>
    </row>
    <row r="110" spans="2:6">
      <c r="B110" s="298" t="s">
        <v>523</v>
      </c>
      <c r="C110" s="521"/>
      <c r="D110" s="521"/>
      <c r="E110" s="521">
        <v>0</v>
      </c>
      <c r="F110" s="302"/>
    </row>
    <row r="111" spans="2:6">
      <c r="B111" s="298" t="s">
        <v>578</v>
      </c>
      <c r="C111" s="521">
        <v>-264068.28000000003</v>
      </c>
      <c r="D111" s="521">
        <v>-264068.28000000003</v>
      </c>
      <c r="E111" s="521">
        <v>0</v>
      </c>
      <c r="F111" s="302"/>
    </row>
    <row r="112" spans="2:6">
      <c r="B112" s="298" t="s">
        <v>579</v>
      </c>
      <c r="C112" s="521">
        <v>-51682.35</v>
      </c>
      <c r="D112" s="521">
        <v>-51682.35</v>
      </c>
      <c r="E112" s="521">
        <v>0</v>
      </c>
      <c r="F112" s="302"/>
    </row>
    <row r="113" spans="2:6">
      <c r="B113" s="298" t="s">
        <v>580</v>
      </c>
      <c r="C113" s="521">
        <v>-3587425.23</v>
      </c>
      <c r="D113" s="521">
        <v>-3587425.23</v>
      </c>
      <c r="E113" s="521">
        <v>0</v>
      </c>
      <c r="F113" s="302"/>
    </row>
    <row r="114" spans="2:6">
      <c r="B114" s="298" t="s">
        <v>581</v>
      </c>
      <c r="C114" s="521">
        <v>-18011.8</v>
      </c>
      <c r="D114" s="521">
        <v>-18011.8</v>
      </c>
      <c r="E114" s="521">
        <v>0</v>
      </c>
      <c r="F114" s="302"/>
    </row>
    <row r="115" spans="2:6">
      <c r="B115" s="298" t="s">
        <v>582</v>
      </c>
      <c r="C115" s="521">
        <v>-36556.06</v>
      </c>
      <c r="D115" s="521">
        <v>-36556.06</v>
      </c>
      <c r="E115" s="521">
        <v>0</v>
      </c>
      <c r="F115" s="302"/>
    </row>
    <row r="116" spans="2:6">
      <c r="B116" s="298" t="s">
        <v>583</v>
      </c>
      <c r="C116" s="521">
        <v>-3249.99</v>
      </c>
      <c r="D116" s="521">
        <v>-3249.99</v>
      </c>
      <c r="E116" s="521">
        <v>0</v>
      </c>
      <c r="F116" s="302"/>
    </row>
    <row r="117" spans="2:6">
      <c r="B117" s="298" t="s">
        <v>584</v>
      </c>
      <c r="C117" s="521">
        <v>-102333.51</v>
      </c>
      <c r="D117" s="521">
        <v>-102333.51</v>
      </c>
      <c r="E117" s="521">
        <v>0</v>
      </c>
      <c r="F117" s="302"/>
    </row>
    <row r="118" spans="2:6">
      <c r="B118" s="298" t="s">
        <v>585</v>
      </c>
      <c r="C118" s="521">
        <v>-92671.7</v>
      </c>
      <c r="D118" s="521">
        <v>-92671.7</v>
      </c>
      <c r="E118" s="521">
        <v>0</v>
      </c>
      <c r="F118" s="302"/>
    </row>
    <row r="119" spans="2:6">
      <c r="B119" s="298" t="s">
        <v>586</v>
      </c>
      <c r="C119" s="521">
        <v>-2766715.13</v>
      </c>
      <c r="D119" s="521">
        <v>-2766715.13</v>
      </c>
      <c r="E119" s="521">
        <v>0</v>
      </c>
      <c r="F119" s="302"/>
    </row>
    <row r="120" spans="2:6">
      <c r="B120" s="298" t="s">
        <v>587</v>
      </c>
      <c r="C120" s="521">
        <v>-554120.32999999996</v>
      </c>
      <c r="D120" s="521">
        <v>-554120.32999999996</v>
      </c>
      <c r="E120" s="521">
        <v>0</v>
      </c>
      <c r="F120" s="302"/>
    </row>
    <row r="121" spans="2:6">
      <c r="B121" s="298" t="s">
        <v>588</v>
      </c>
      <c r="C121" s="521">
        <v>-18550</v>
      </c>
      <c r="D121" s="521">
        <v>-18550</v>
      </c>
      <c r="E121" s="521">
        <v>0</v>
      </c>
      <c r="F121" s="302"/>
    </row>
    <row r="122" spans="2:6">
      <c r="B122" s="298" t="s">
        <v>589</v>
      </c>
      <c r="C122" s="521">
        <v>-144501.13</v>
      </c>
      <c r="D122" s="521">
        <v>-144501.13</v>
      </c>
      <c r="E122" s="521">
        <v>0</v>
      </c>
      <c r="F122" s="302">
        <v>0</v>
      </c>
    </row>
    <row r="123" spans="2:6">
      <c r="B123" s="298" t="s">
        <v>590</v>
      </c>
      <c r="C123" s="521">
        <v>-26599.15</v>
      </c>
      <c r="D123" s="521">
        <v>-26599.15</v>
      </c>
      <c r="E123" s="521">
        <v>0</v>
      </c>
      <c r="F123" s="302">
        <v>0</v>
      </c>
    </row>
    <row r="124" spans="2:6">
      <c r="B124" s="495" t="s">
        <v>591</v>
      </c>
      <c r="C124" s="303">
        <v>-776294.78</v>
      </c>
      <c r="D124" s="303">
        <v>-776294.78</v>
      </c>
      <c r="E124" s="303">
        <v>0</v>
      </c>
      <c r="F124" s="303">
        <v>0</v>
      </c>
    </row>
    <row r="125" spans="2:6" ht="18" customHeight="1">
      <c r="C125" s="518">
        <f>SUM(C82:C124)</f>
        <v>89973852.749999985</v>
      </c>
      <c r="D125" s="518">
        <f>SUM(D82:D124)</f>
        <v>93727053.400000006</v>
      </c>
      <c r="E125" s="295">
        <f t="shared" ref="E125" si="3">SUM(E123:E124)</f>
        <v>0</v>
      </c>
      <c r="F125" s="321"/>
    </row>
    <row r="126" spans="2:6">
      <c r="C126" s="655"/>
    </row>
    <row r="128" spans="2:6" ht="21.75" customHeight="1">
      <c r="B128" s="294" t="s">
        <v>378</v>
      </c>
      <c r="C128" s="295" t="s">
        <v>301</v>
      </c>
      <c r="D128" s="295" t="s">
        <v>302</v>
      </c>
      <c r="E128" s="295" t="s">
        <v>303</v>
      </c>
      <c r="F128" s="295" t="s">
        <v>304</v>
      </c>
    </row>
    <row r="129" spans="2:6">
      <c r="B129" s="296" t="s">
        <v>524</v>
      </c>
      <c r="C129" s="297"/>
      <c r="D129" s="297"/>
      <c r="E129" s="297"/>
      <c r="F129" s="297"/>
    </row>
    <row r="130" spans="2:6">
      <c r="B130" s="298" t="s">
        <v>592</v>
      </c>
      <c r="C130" s="522">
        <v>2851.04</v>
      </c>
      <c r="D130" s="522">
        <v>2851.04</v>
      </c>
      <c r="E130" s="299"/>
      <c r="F130" s="299"/>
    </row>
    <row r="131" spans="2:6">
      <c r="B131" s="298" t="s">
        <v>525</v>
      </c>
      <c r="C131" s="299"/>
      <c r="D131" s="299"/>
      <c r="E131" s="299"/>
      <c r="F131" s="299"/>
    </row>
    <row r="132" spans="2:6">
      <c r="B132" s="298"/>
      <c r="C132" s="299"/>
      <c r="D132" s="299"/>
      <c r="E132" s="299"/>
      <c r="F132" s="299"/>
    </row>
    <row r="133" spans="2:6">
      <c r="B133" s="298" t="s">
        <v>523</v>
      </c>
      <c r="C133" s="299"/>
      <c r="D133" s="299"/>
      <c r="E133" s="299"/>
      <c r="F133" s="299"/>
    </row>
    <row r="134" spans="2:6" ht="15">
      <c r="B134" s="511"/>
      <c r="C134" s="300">
        <f>SUM(C130:C133)</f>
        <v>2851.04</v>
      </c>
      <c r="D134" s="300">
        <f>SUM(D130:D133)</f>
        <v>2851.04</v>
      </c>
      <c r="E134" s="300"/>
      <c r="F134" s="300"/>
    </row>
    <row r="135" spans="2:6" ht="16.5" customHeight="1">
      <c r="C135" s="295">
        <f>SUM(C133:C134)</f>
        <v>2851.04</v>
      </c>
      <c r="D135" s="295">
        <f>SUM(D133:D134)</f>
        <v>2851.04</v>
      </c>
      <c r="E135" s="295">
        <f t="shared" ref="E135" si="4">SUM(E133:E134)</f>
        <v>0</v>
      </c>
      <c r="F135" s="321"/>
    </row>
    <row r="138" spans="2:6" ht="27" customHeight="1">
      <c r="B138" s="294" t="s">
        <v>379</v>
      </c>
      <c r="C138" s="295" t="s">
        <v>299</v>
      </c>
    </row>
    <row r="139" spans="2:6">
      <c r="B139" s="296" t="s">
        <v>526</v>
      </c>
      <c r="C139" s="297"/>
    </row>
    <row r="140" spans="2:6">
      <c r="B140" s="298"/>
      <c r="C140" s="299" t="s">
        <v>593</v>
      </c>
    </row>
    <row r="141" spans="2:6">
      <c r="B141" s="17"/>
      <c r="C141" s="300"/>
    </row>
    <row r="142" spans="2:6" ht="15" customHeight="1">
      <c r="C142" s="295">
        <f>SUM(C140:C141)</f>
        <v>0</v>
      </c>
    </row>
    <row r="143" spans="2:6" ht="15">
      <c r="B143"/>
    </row>
    <row r="145" spans="2:6" ht="22.5" customHeight="1">
      <c r="B145" s="322" t="s">
        <v>381</v>
      </c>
      <c r="C145" s="323" t="s">
        <v>299</v>
      </c>
      <c r="D145" s="324" t="s">
        <v>380</v>
      </c>
    </row>
    <row r="146" spans="2:6">
      <c r="B146" s="325"/>
      <c r="C146" s="326"/>
      <c r="D146" s="327"/>
    </row>
    <row r="147" spans="2:6">
      <c r="B147" s="328" t="s">
        <v>594</v>
      </c>
      <c r="C147" s="523">
        <v>1827</v>
      </c>
      <c r="D147" s="329"/>
    </row>
    <row r="148" spans="2:6">
      <c r="B148" s="68"/>
      <c r="C148" s="330"/>
      <c r="D148" s="330"/>
    </row>
    <row r="149" spans="2:6">
      <c r="B149" s="68"/>
      <c r="C149" s="330"/>
      <c r="D149" s="330"/>
    </row>
    <row r="150" spans="2:6">
      <c r="B150" s="72"/>
      <c r="C150" s="331"/>
      <c r="D150" s="331"/>
    </row>
    <row r="151" spans="2:6" ht="14.25" customHeight="1">
      <c r="C151" s="518">
        <v>1827</v>
      </c>
      <c r="D151" s="295"/>
    </row>
    <row r="155" spans="2:6">
      <c r="B155" s="19" t="s">
        <v>6</v>
      </c>
    </row>
    <row r="157" spans="2:6" ht="20.25" customHeight="1">
      <c r="B157" s="322" t="s">
        <v>528</v>
      </c>
      <c r="C157" s="323" t="s">
        <v>299</v>
      </c>
      <c r="D157" s="295" t="s">
        <v>382</v>
      </c>
      <c r="E157" s="295" t="s">
        <v>383</v>
      </c>
      <c r="F157" s="295" t="s">
        <v>384</v>
      </c>
    </row>
    <row r="158" spans="2:6">
      <c r="B158" s="296" t="s">
        <v>527</v>
      </c>
      <c r="C158" s="319"/>
      <c r="D158" s="319"/>
      <c r="E158" s="319"/>
      <c r="F158" s="319"/>
    </row>
    <row r="159" spans="2:6">
      <c r="B159" s="298" t="s">
        <v>595</v>
      </c>
      <c r="C159" s="521">
        <v>781.29</v>
      </c>
      <c r="D159" s="521">
        <v>781.29</v>
      </c>
      <c r="E159" s="302"/>
      <c r="F159" s="302"/>
    </row>
    <row r="160" spans="2:6">
      <c r="B160" s="298" t="s">
        <v>596</v>
      </c>
      <c r="C160" s="521">
        <v>227426.64</v>
      </c>
      <c r="D160" s="521">
        <v>227426.64</v>
      </c>
      <c r="E160" s="302"/>
      <c r="F160" s="302"/>
    </row>
    <row r="161" spans="2:6">
      <c r="B161" s="298" t="s">
        <v>597</v>
      </c>
      <c r="C161" s="521">
        <v>899.48</v>
      </c>
      <c r="D161" s="521">
        <v>899.48</v>
      </c>
      <c r="E161" s="302"/>
      <c r="F161" s="302"/>
    </row>
    <row r="162" spans="2:6">
      <c r="B162" s="298" t="s">
        <v>3224</v>
      </c>
      <c r="C162" s="521">
        <v>76.849999999999994</v>
      </c>
      <c r="D162" s="521">
        <v>76.849999999999994</v>
      </c>
      <c r="E162" s="302"/>
      <c r="F162" s="302"/>
    </row>
    <row r="163" spans="2:6">
      <c r="B163" s="298" t="s">
        <v>3225</v>
      </c>
      <c r="C163" s="521">
        <v>7.69</v>
      </c>
      <c r="D163" s="521">
        <v>7.69</v>
      </c>
      <c r="E163" s="302"/>
      <c r="F163" s="302"/>
    </row>
    <row r="164" spans="2:6">
      <c r="B164" s="298" t="s">
        <v>598</v>
      </c>
      <c r="C164" s="521">
        <v>14078.84</v>
      </c>
      <c r="D164" s="521">
        <v>14078.84</v>
      </c>
      <c r="E164" s="302"/>
      <c r="F164" s="302"/>
    </row>
    <row r="165" spans="2:6">
      <c r="B165" s="298" t="s">
        <v>599</v>
      </c>
      <c r="C165" s="521">
        <v>32155.77</v>
      </c>
      <c r="D165" s="521">
        <v>32155.77</v>
      </c>
      <c r="E165" s="302"/>
      <c r="F165" s="302"/>
    </row>
    <row r="166" spans="2:6">
      <c r="B166" s="298" t="s">
        <v>600</v>
      </c>
      <c r="C166" s="521">
        <v>59418.61</v>
      </c>
      <c r="D166" s="521">
        <v>59418.61</v>
      </c>
      <c r="E166" s="302"/>
      <c r="F166" s="302"/>
    </row>
    <row r="167" spans="2:6">
      <c r="B167" s="298" t="s">
        <v>601</v>
      </c>
      <c r="C167" s="521">
        <v>720</v>
      </c>
      <c r="D167" s="521">
        <v>720</v>
      </c>
      <c r="E167" s="302"/>
      <c r="F167" s="302"/>
    </row>
    <row r="168" spans="2:6">
      <c r="B168" s="298" t="s">
        <v>602</v>
      </c>
      <c r="C168" s="521">
        <v>857.81</v>
      </c>
      <c r="D168" s="521">
        <v>857.81</v>
      </c>
      <c r="E168" s="302"/>
      <c r="F168" s="302"/>
    </row>
    <row r="169" spans="2:6">
      <c r="B169" s="298" t="s">
        <v>603</v>
      </c>
      <c r="C169" s="521">
        <v>0.04</v>
      </c>
      <c r="D169" s="521">
        <v>0.04</v>
      </c>
      <c r="E169" s="302"/>
      <c r="F169" s="302"/>
    </row>
    <row r="170" spans="2:6">
      <c r="B170" s="298" t="s">
        <v>604</v>
      </c>
      <c r="C170" s="521">
        <v>4388.99</v>
      </c>
      <c r="D170" s="521">
        <v>4388.99</v>
      </c>
      <c r="E170" s="302"/>
      <c r="F170" s="302"/>
    </row>
    <row r="171" spans="2:6">
      <c r="B171" s="298" t="s">
        <v>605</v>
      </c>
      <c r="C171" s="521">
        <v>28552.65</v>
      </c>
      <c r="D171" s="521">
        <v>28552.65</v>
      </c>
      <c r="E171" s="302"/>
      <c r="F171" s="302"/>
    </row>
    <row r="172" spans="2:6">
      <c r="B172" s="298" t="s">
        <v>606</v>
      </c>
      <c r="C172" s="521">
        <v>812.95</v>
      </c>
      <c r="D172" s="521">
        <v>812.95</v>
      </c>
      <c r="E172" s="302"/>
      <c r="F172" s="302"/>
    </row>
    <row r="173" spans="2:6">
      <c r="B173" s="298" t="s">
        <v>607</v>
      </c>
      <c r="C173" s="521">
        <v>306.77</v>
      </c>
      <c r="D173" s="521">
        <v>306.77</v>
      </c>
      <c r="E173" s="302"/>
      <c r="F173" s="302"/>
    </row>
    <row r="174" spans="2:6">
      <c r="B174" s="298" t="s">
        <v>3146</v>
      </c>
      <c r="C174" s="521">
        <v>1696</v>
      </c>
      <c r="D174" s="521">
        <v>1696</v>
      </c>
      <c r="E174" s="302"/>
      <c r="F174" s="302"/>
    </row>
    <row r="175" spans="2:6">
      <c r="B175" s="17" t="s">
        <v>608</v>
      </c>
      <c r="C175" s="524">
        <v>197135.61</v>
      </c>
      <c r="D175" s="524">
        <v>197135.61</v>
      </c>
      <c r="E175" s="303"/>
      <c r="F175" s="303"/>
    </row>
    <row r="176" spans="2:6" ht="16.5" customHeight="1">
      <c r="C176" s="525">
        <f>SUM(C159:C175)</f>
        <v>569315.99</v>
      </c>
      <c r="D176" s="525">
        <f>SUM(D159:D175)</f>
        <v>569315.99</v>
      </c>
      <c r="E176" s="295">
        <f t="shared" ref="E176:F176" si="5">SUM(E173:E175)</f>
        <v>0</v>
      </c>
      <c r="F176" s="295">
        <f t="shared" si="5"/>
        <v>0</v>
      </c>
    </row>
    <row r="180" spans="2:5" ht="20.25" customHeight="1">
      <c r="B180" s="322" t="s">
        <v>386</v>
      </c>
      <c r="C180" s="323" t="s">
        <v>299</v>
      </c>
      <c r="D180" s="295" t="s">
        <v>385</v>
      </c>
      <c r="E180" s="295" t="s">
        <v>380</v>
      </c>
    </row>
    <row r="181" spans="2:5">
      <c r="B181" s="332" t="s">
        <v>529</v>
      </c>
      <c r="C181" s="333"/>
      <c r="D181" s="334"/>
      <c r="E181" s="335"/>
    </row>
    <row r="182" spans="2:5">
      <c r="B182" s="336"/>
      <c r="C182" s="337"/>
      <c r="D182" s="338"/>
      <c r="E182" s="339"/>
    </row>
    <row r="183" spans="2:5">
      <c r="B183" s="340"/>
      <c r="C183" s="341"/>
      <c r="D183" s="342"/>
      <c r="E183" s="343"/>
    </row>
    <row r="184" spans="2:5" ht="16.5" customHeight="1">
      <c r="C184" s="295">
        <f>SUM(C182:C183)</f>
        <v>0</v>
      </c>
      <c r="D184" s="953"/>
      <c r="E184" s="954"/>
    </row>
    <row r="187" spans="2:5" ht="27.75" customHeight="1">
      <c r="B187" s="322" t="s">
        <v>387</v>
      </c>
      <c r="C187" s="323" t="s">
        <v>299</v>
      </c>
      <c r="D187" s="295" t="s">
        <v>385</v>
      </c>
      <c r="E187" s="295" t="s">
        <v>380</v>
      </c>
    </row>
    <row r="188" spans="2:5">
      <c r="B188" s="332" t="s">
        <v>530</v>
      </c>
      <c r="C188" s="333"/>
      <c r="D188" s="334"/>
      <c r="E188" s="335"/>
    </row>
    <row r="189" spans="2:5">
      <c r="B189" s="336"/>
      <c r="C189" s="337"/>
      <c r="D189" s="338"/>
      <c r="E189" s="339"/>
    </row>
    <row r="190" spans="2:5">
      <c r="B190" s="340"/>
      <c r="C190" s="341"/>
      <c r="D190" s="342"/>
      <c r="E190" s="343"/>
    </row>
    <row r="191" spans="2:5" ht="15" customHeight="1">
      <c r="C191" s="295">
        <f>SUM(C189:C190)</f>
        <v>0</v>
      </c>
      <c r="D191" s="953"/>
      <c r="E191" s="954"/>
    </row>
    <row r="192" spans="2:5" ht="15">
      <c r="B192"/>
    </row>
    <row r="194" spans="2:5" ht="24" customHeight="1">
      <c r="B194" s="322" t="s">
        <v>388</v>
      </c>
      <c r="C194" s="323" t="s">
        <v>299</v>
      </c>
      <c r="D194" s="295" t="s">
        <v>385</v>
      </c>
      <c r="E194" s="295" t="s">
        <v>380</v>
      </c>
    </row>
    <row r="195" spans="2:5">
      <c r="B195" s="332" t="s">
        <v>531</v>
      </c>
      <c r="C195" s="333"/>
      <c r="D195" s="334"/>
      <c r="E195" s="335"/>
    </row>
    <row r="196" spans="2:5">
      <c r="B196" s="341"/>
      <c r="C196" s="337"/>
      <c r="D196" s="338"/>
      <c r="E196" s="339"/>
    </row>
    <row r="197" spans="2:5" ht="16.5" customHeight="1">
      <c r="C197" s="295">
        <f>SUM(C196:C196)</f>
        <v>0</v>
      </c>
      <c r="D197" s="953"/>
      <c r="E197" s="954"/>
    </row>
    <row r="200" spans="2:5" ht="24" customHeight="1">
      <c r="B200" s="322" t="s">
        <v>389</v>
      </c>
      <c r="C200" s="323" t="s">
        <v>299</v>
      </c>
      <c r="D200" s="344" t="s">
        <v>385</v>
      </c>
      <c r="E200" s="344" t="s">
        <v>307</v>
      </c>
    </row>
    <row r="201" spans="2:5">
      <c r="B201" s="332" t="s">
        <v>532</v>
      </c>
      <c r="C201" s="297"/>
      <c r="D201" s="297">
        <v>0</v>
      </c>
      <c r="E201" s="297">
        <v>0</v>
      </c>
    </row>
    <row r="202" spans="2:5">
      <c r="B202" s="298" t="s">
        <v>3226</v>
      </c>
      <c r="C202" s="299">
        <v>-0.24</v>
      </c>
      <c r="D202" s="299">
        <v>0</v>
      </c>
      <c r="E202" s="299">
        <v>0</v>
      </c>
    </row>
    <row r="203" spans="2:5" ht="15" customHeight="1">
      <c r="B203" s="17"/>
      <c r="C203" s="18"/>
      <c r="D203" s="18">
        <v>0</v>
      </c>
      <c r="E203" s="18">
        <v>0</v>
      </c>
    </row>
    <row r="204" spans="2:5" ht="18.75" customHeight="1">
      <c r="C204" s="295">
        <f>SUM(C202:C203)</f>
        <v>-0.24</v>
      </c>
      <c r="D204" s="953"/>
      <c r="E204" s="954"/>
    </row>
    <row r="208" spans="2:5" ht="15" customHeight="1">
      <c r="B208" s="19" t="s">
        <v>392</v>
      </c>
    </row>
    <row r="209" spans="2:5" ht="24.95" customHeight="1">
      <c r="B209" s="19" t="s">
        <v>390</v>
      </c>
    </row>
    <row r="211" spans="2:5" ht="24" customHeight="1">
      <c r="B211" s="345" t="s">
        <v>305</v>
      </c>
      <c r="C211" s="346" t="s">
        <v>299</v>
      </c>
      <c r="D211" s="295" t="s">
        <v>306</v>
      </c>
      <c r="E211" s="295" t="s">
        <v>307</v>
      </c>
    </row>
    <row r="212" spans="2:5">
      <c r="B212" s="296" t="s">
        <v>533</v>
      </c>
      <c r="C212" s="319"/>
      <c r="D212" s="319"/>
      <c r="E212" s="319"/>
    </row>
    <row r="213" spans="2:5">
      <c r="B213" s="298" t="s">
        <v>3227</v>
      </c>
      <c r="C213" s="302">
        <v>9000</v>
      </c>
      <c r="D213" s="302"/>
      <c r="E213" s="302"/>
    </row>
    <row r="214" spans="2:5">
      <c r="B214" s="298" t="s">
        <v>3066</v>
      </c>
      <c r="C214" s="302">
        <v>186800</v>
      </c>
      <c r="D214" s="302"/>
      <c r="E214" s="302"/>
    </row>
    <row r="215" spans="2:5">
      <c r="B215" s="298" t="s">
        <v>609</v>
      </c>
      <c r="C215" s="302">
        <v>1980</v>
      </c>
      <c r="D215" s="302"/>
      <c r="E215" s="302"/>
    </row>
    <row r="216" spans="2:5">
      <c r="B216" s="298" t="s">
        <v>610</v>
      </c>
      <c r="C216" s="302">
        <v>103040</v>
      </c>
      <c r="D216" s="302"/>
      <c r="E216" s="302"/>
    </row>
    <row r="217" spans="2:5">
      <c r="B217" s="298" t="s">
        <v>611</v>
      </c>
      <c r="C217" s="302">
        <v>4926</v>
      </c>
      <c r="D217" s="302"/>
      <c r="E217" s="302"/>
    </row>
    <row r="218" spans="2:5">
      <c r="B218" s="298" t="s">
        <v>3228</v>
      </c>
      <c r="C218" s="302">
        <v>16245</v>
      </c>
      <c r="D218" s="302"/>
      <c r="E218" s="302"/>
    </row>
    <row r="219" spans="2:5">
      <c r="B219" s="298" t="s">
        <v>3096</v>
      </c>
      <c r="C219" s="302">
        <v>35000</v>
      </c>
      <c r="D219" s="302"/>
      <c r="E219" s="302"/>
    </row>
    <row r="220" spans="2:5">
      <c r="B220" s="298" t="s">
        <v>612</v>
      </c>
      <c r="C220" s="302">
        <v>5000</v>
      </c>
      <c r="D220" s="302"/>
      <c r="E220" s="302"/>
    </row>
    <row r="221" spans="2:5">
      <c r="B221" s="512" t="s">
        <v>3097</v>
      </c>
      <c r="C221" s="302">
        <v>1010905</v>
      </c>
      <c r="D221" s="302"/>
      <c r="E221" s="302"/>
    </row>
    <row r="222" spans="2:5">
      <c r="B222" s="512" t="s">
        <v>3098</v>
      </c>
      <c r="C222" s="302">
        <v>7801.5</v>
      </c>
      <c r="D222" s="302"/>
      <c r="E222" s="302"/>
    </row>
    <row r="223" spans="2:5">
      <c r="B223" s="512" t="s">
        <v>613</v>
      </c>
      <c r="C223" s="302">
        <v>9728990.3699999992</v>
      </c>
      <c r="D223" s="302"/>
      <c r="E223" s="302"/>
    </row>
    <row r="224" spans="2:5">
      <c r="B224" s="512" t="s">
        <v>614</v>
      </c>
      <c r="C224" s="302">
        <v>317728.59000000003</v>
      </c>
      <c r="D224" s="302"/>
      <c r="E224" s="302"/>
    </row>
    <row r="225" spans="2:5">
      <c r="B225" s="512" t="s">
        <v>615</v>
      </c>
      <c r="C225" s="302">
        <v>866547.04</v>
      </c>
      <c r="D225" s="302"/>
      <c r="E225" s="302"/>
    </row>
    <row r="226" spans="2:5">
      <c r="B226" s="512" t="s">
        <v>616</v>
      </c>
      <c r="C226" s="302">
        <v>11036054.75</v>
      </c>
      <c r="D226" s="302"/>
      <c r="E226" s="302"/>
    </row>
    <row r="227" spans="2:5">
      <c r="B227" s="512" t="s">
        <v>617</v>
      </c>
      <c r="C227" s="302">
        <v>458691.34</v>
      </c>
      <c r="D227" s="302"/>
      <c r="E227" s="302"/>
    </row>
    <row r="228" spans="2:5">
      <c r="B228" s="512" t="s">
        <v>618</v>
      </c>
      <c r="C228" s="302">
        <v>2025289.5</v>
      </c>
      <c r="D228" s="302"/>
      <c r="E228" s="302"/>
    </row>
    <row r="229" spans="2:5" ht="15" customHeight="1">
      <c r="B229" s="17" t="s">
        <v>619</v>
      </c>
      <c r="C229" s="303">
        <v>101200</v>
      </c>
      <c r="D229" s="303"/>
      <c r="E229" s="303"/>
    </row>
    <row r="230" spans="2:5" ht="15.75" customHeight="1">
      <c r="C230" s="518">
        <f>SUM(C213:C229)</f>
        <v>25915199.09</v>
      </c>
      <c r="D230" s="953"/>
      <c r="E230" s="954"/>
    </row>
    <row r="233" spans="2:5" ht="24.75" customHeight="1">
      <c r="B233" s="345" t="s">
        <v>406</v>
      </c>
      <c r="C233" s="346" t="s">
        <v>299</v>
      </c>
      <c r="D233" s="295" t="s">
        <v>306</v>
      </c>
      <c r="E233" s="295" t="s">
        <v>307</v>
      </c>
    </row>
    <row r="234" spans="2:5" ht="25.5">
      <c r="B234" s="513" t="s">
        <v>534</v>
      </c>
      <c r="C234" s="319"/>
      <c r="D234" s="319"/>
      <c r="E234" s="319"/>
    </row>
    <row r="235" spans="2:5">
      <c r="B235" s="298" t="s">
        <v>620</v>
      </c>
      <c r="C235" s="521">
        <v>3277.45</v>
      </c>
      <c r="D235" s="302"/>
      <c r="E235" s="302"/>
    </row>
    <row r="236" spans="2:5">
      <c r="B236" s="298" t="s">
        <v>3099</v>
      </c>
      <c r="C236" s="302">
        <v>3852.91</v>
      </c>
      <c r="D236" s="302"/>
      <c r="E236" s="302"/>
    </row>
    <row r="237" spans="2:5">
      <c r="B237" s="17" t="s">
        <v>3100</v>
      </c>
      <c r="C237" s="303">
        <v>1.35</v>
      </c>
      <c r="D237" s="303"/>
      <c r="E237" s="303"/>
    </row>
    <row r="238" spans="2:5" ht="16.5" customHeight="1">
      <c r="C238" s="518">
        <f>SUM(C235:C237)</f>
        <v>7131.71</v>
      </c>
      <c r="D238" s="953"/>
      <c r="E238" s="954"/>
    </row>
    <row r="242" spans="2:5" ht="20.100000000000001" customHeight="1">
      <c r="B242" s="19" t="s">
        <v>79</v>
      </c>
    </row>
    <row r="244" spans="2:5" ht="26.25" customHeight="1">
      <c r="B244" s="345" t="s">
        <v>308</v>
      </c>
      <c r="C244" s="346" t="s">
        <v>299</v>
      </c>
      <c r="D244" s="295" t="s">
        <v>309</v>
      </c>
      <c r="E244" s="295" t="s">
        <v>310</v>
      </c>
    </row>
    <row r="245" spans="2:5">
      <c r="B245" s="296" t="s">
        <v>621</v>
      </c>
      <c r="C245" s="319">
        <v>11647797.550000001</v>
      </c>
      <c r="D245" s="319">
        <v>0.5911740223395755</v>
      </c>
      <c r="E245" s="319">
        <v>0</v>
      </c>
    </row>
    <row r="246" spans="2:5">
      <c r="B246" s="298" t="s">
        <v>622</v>
      </c>
      <c r="C246" s="302">
        <v>284006.01</v>
      </c>
      <c r="D246" s="302">
        <v>1.4414482616098841E-2</v>
      </c>
      <c r="E246" s="302"/>
    </row>
    <row r="247" spans="2:5">
      <c r="B247" s="298" t="s">
        <v>3067</v>
      </c>
      <c r="C247" s="302">
        <v>451392.85</v>
      </c>
      <c r="D247" s="302">
        <v>2.2910058802475031E-2</v>
      </c>
      <c r="E247" s="302"/>
    </row>
    <row r="248" spans="2:5">
      <c r="B248" s="298" t="s">
        <v>623</v>
      </c>
      <c r="C248" s="302">
        <v>197570.68</v>
      </c>
      <c r="D248" s="302">
        <v>1.0027531221296434E-2</v>
      </c>
      <c r="E248" s="302"/>
    </row>
    <row r="249" spans="2:5">
      <c r="B249" s="298" t="s">
        <v>624</v>
      </c>
      <c r="C249" s="302">
        <v>1174579.1200000001</v>
      </c>
      <c r="D249" s="302">
        <v>5.961476064000433E-2</v>
      </c>
      <c r="E249" s="302"/>
    </row>
    <row r="250" spans="2:5">
      <c r="B250" s="298" t="s">
        <v>3068</v>
      </c>
      <c r="C250" s="302">
        <v>642368.48</v>
      </c>
      <c r="D250" s="302">
        <v>3.2602863890414981E-2</v>
      </c>
      <c r="E250" s="302"/>
    </row>
    <row r="251" spans="2:5">
      <c r="B251" s="298" t="s">
        <v>3069</v>
      </c>
      <c r="C251" s="302">
        <v>655280.56999999995</v>
      </c>
      <c r="D251" s="302">
        <v>3.3258205996881333E-2</v>
      </c>
      <c r="E251" s="302"/>
    </row>
    <row r="252" spans="2:5">
      <c r="B252" s="298" t="s">
        <v>625</v>
      </c>
      <c r="C252" s="302">
        <v>830703.28</v>
      </c>
      <c r="D252" s="302">
        <v>4.2161635905860896E-2</v>
      </c>
      <c r="E252" s="302"/>
    </row>
    <row r="253" spans="2:5">
      <c r="B253" s="298" t="s">
        <v>3101</v>
      </c>
      <c r="C253" s="302">
        <v>43060</v>
      </c>
      <c r="D253" s="302">
        <v>2.1854735449056734E-3</v>
      </c>
      <c r="E253" s="302"/>
    </row>
    <row r="254" spans="2:5">
      <c r="B254" s="298" t="s">
        <v>626</v>
      </c>
      <c r="C254" s="302">
        <v>195016.8</v>
      </c>
      <c r="D254" s="302">
        <v>9.897911221833736E-3</v>
      </c>
      <c r="E254" s="302"/>
    </row>
    <row r="255" spans="2:5">
      <c r="B255" s="298" t="s">
        <v>3102</v>
      </c>
      <c r="C255" s="302">
        <v>31787.63</v>
      </c>
      <c r="D255" s="302">
        <v>1.6133540274094272E-3</v>
      </c>
      <c r="E255" s="302"/>
    </row>
    <row r="256" spans="2:5">
      <c r="B256" s="298" t="s">
        <v>3229</v>
      </c>
      <c r="C256" s="302">
        <v>11486</v>
      </c>
      <c r="D256" s="302">
        <v>5.8296212579625093E-4</v>
      </c>
      <c r="E256" s="302"/>
    </row>
    <row r="257" spans="2:5">
      <c r="B257" s="298" t="s">
        <v>3144</v>
      </c>
      <c r="C257" s="302">
        <v>101027</v>
      </c>
      <c r="D257" s="302">
        <v>5.1275391505152222E-3</v>
      </c>
      <c r="E257" s="302"/>
    </row>
    <row r="258" spans="2:5">
      <c r="B258" s="298" t="s">
        <v>3143</v>
      </c>
      <c r="C258" s="302">
        <v>34258.120000000003</v>
      </c>
      <c r="D258" s="302">
        <v>1.7387416386020426E-3</v>
      </c>
      <c r="E258" s="302"/>
    </row>
    <row r="259" spans="2:5">
      <c r="B259" s="298" t="s">
        <v>627</v>
      </c>
      <c r="C259" s="302">
        <v>22126.85</v>
      </c>
      <c r="D259" s="302">
        <v>1.1230293847444518E-3</v>
      </c>
      <c r="E259" s="302"/>
    </row>
    <row r="260" spans="2:5">
      <c r="B260" s="298" t="s">
        <v>3103</v>
      </c>
      <c r="C260" s="302">
        <v>14186.6</v>
      </c>
      <c r="D260" s="302">
        <v>7.2002877362189566E-4</v>
      </c>
      <c r="E260" s="302"/>
    </row>
    <row r="261" spans="2:5">
      <c r="B261" s="298" t="s">
        <v>3070</v>
      </c>
      <c r="C261" s="302">
        <v>29058.55</v>
      </c>
      <c r="D261" s="302">
        <v>1.4748419014937008E-3</v>
      </c>
      <c r="E261" s="302"/>
    </row>
    <row r="262" spans="2:5">
      <c r="B262" s="298" t="s">
        <v>3104</v>
      </c>
      <c r="C262" s="302">
        <v>2139.35</v>
      </c>
      <c r="D262" s="302">
        <v>1.0858088314663149E-4</v>
      </c>
      <c r="E262" s="302"/>
    </row>
    <row r="263" spans="2:5">
      <c r="B263" s="298" t="s">
        <v>3230</v>
      </c>
      <c r="C263" s="302">
        <v>22859.5</v>
      </c>
      <c r="D263" s="302">
        <v>1.1602144101200938E-3</v>
      </c>
      <c r="E263" s="302"/>
    </row>
    <row r="264" spans="2:5">
      <c r="B264" s="298" t="s">
        <v>3231</v>
      </c>
      <c r="C264" s="302">
        <v>4043.25</v>
      </c>
      <c r="D264" s="302">
        <v>2.0521170251834334E-4</v>
      </c>
      <c r="E264" s="302"/>
    </row>
    <row r="265" spans="2:5">
      <c r="B265" s="298" t="s">
        <v>3105</v>
      </c>
      <c r="C265" s="302">
        <v>2058.4</v>
      </c>
      <c r="D265" s="302">
        <v>1.0447233499381882E-4</v>
      </c>
      <c r="E265" s="302"/>
    </row>
    <row r="266" spans="2:5">
      <c r="B266" s="298" t="s">
        <v>3232</v>
      </c>
      <c r="C266" s="302">
        <v>2187.1799999999998</v>
      </c>
      <c r="D266" s="302">
        <v>1.1100845396996727E-4</v>
      </c>
      <c r="E266" s="302"/>
    </row>
    <row r="267" spans="2:5">
      <c r="B267" s="298" t="s">
        <v>3233</v>
      </c>
      <c r="C267" s="302">
        <v>9053.9</v>
      </c>
      <c r="D267" s="302">
        <v>4.5952296628475324E-4</v>
      </c>
      <c r="E267" s="302"/>
    </row>
    <row r="268" spans="2:5">
      <c r="B268" s="298" t="s">
        <v>628</v>
      </c>
      <c r="C268" s="302">
        <v>128096.65</v>
      </c>
      <c r="D268" s="302">
        <v>6.5014361301913917E-3</v>
      </c>
      <c r="E268" s="302"/>
    </row>
    <row r="269" spans="2:5">
      <c r="B269" s="298" t="s">
        <v>3234</v>
      </c>
      <c r="C269" s="302">
        <v>13398</v>
      </c>
      <c r="D269" s="302">
        <v>6.800040537539761E-4</v>
      </c>
      <c r="E269" s="302"/>
    </row>
    <row r="270" spans="2:5">
      <c r="B270" s="298" t="s">
        <v>3235</v>
      </c>
      <c r="C270" s="302">
        <v>8882.1200000000008</v>
      </c>
      <c r="D270" s="302">
        <v>4.5080441901248445E-4</v>
      </c>
      <c r="E270" s="302"/>
    </row>
    <row r="271" spans="2:5">
      <c r="B271" s="298" t="s">
        <v>3236</v>
      </c>
      <c r="C271" s="302">
        <v>35958.92</v>
      </c>
      <c r="D271" s="302">
        <v>1.8250642908355669E-3</v>
      </c>
      <c r="E271" s="302"/>
    </row>
    <row r="272" spans="2:5">
      <c r="B272" s="298" t="s">
        <v>3106</v>
      </c>
      <c r="C272" s="302">
        <v>6626</v>
      </c>
      <c r="D272" s="302">
        <v>3.3629697418822557E-4</v>
      </c>
      <c r="E272" s="302"/>
    </row>
    <row r="273" spans="2:5">
      <c r="B273" s="298" t="s">
        <v>3107</v>
      </c>
      <c r="C273" s="302">
        <v>10133.530000000001</v>
      </c>
      <c r="D273" s="302">
        <v>5.1431866538569418E-4</v>
      </c>
      <c r="E273" s="302"/>
    </row>
    <row r="274" spans="2:5">
      <c r="B274" s="298" t="s">
        <v>3108</v>
      </c>
      <c r="C274" s="302">
        <v>7437.83</v>
      </c>
      <c r="D274" s="302">
        <v>3.7750071287751425E-4</v>
      </c>
      <c r="E274" s="302"/>
    </row>
    <row r="275" spans="2:5">
      <c r="B275" s="298" t="s">
        <v>629</v>
      </c>
      <c r="C275" s="302">
        <v>229910</v>
      </c>
      <c r="D275" s="302">
        <v>1.1668885803745085E-2</v>
      </c>
      <c r="E275" s="302"/>
    </row>
    <row r="276" spans="2:5">
      <c r="B276" s="298" t="s">
        <v>630</v>
      </c>
      <c r="C276" s="302">
        <v>66901</v>
      </c>
      <c r="D276" s="302">
        <v>3.3955031497383756E-3</v>
      </c>
      <c r="E276" s="302"/>
    </row>
    <row r="277" spans="2:5">
      <c r="B277" s="298" t="s">
        <v>631</v>
      </c>
      <c r="C277" s="302">
        <v>309410.01</v>
      </c>
      <c r="D277" s="302">
        <v>1.57038409517882E-2</v>
      </c>
      <c r="E277" s="302"/>
    </row>
    <row r="278" spans="2:5">
      <c r="B278" s="298" t="s">
        <v>632</v>
      </c>
      <c r="C278" s="302">
        <v>9293</v>
      </c>
      <c r="D278" s="302">
        <v>4.7165828269411108E-4</v>
      </c>
      <c r="E278" s="302"/>
    </row>
    <row r="279" spans="2:5">
      <c r="B279" s="298" t="s">
        <v>3109</v>
      </c>
      <c r="C279" s="302">
        <v>2647.89</v>
      </c>
      <c r="D279" s="302">
        <v>1.3439139676777248E-4</v>
      </c>
      <c r="E279" s="302"/>
    </row>
    <row r="280" spans="2:5">
      <c r="B280" s="298" t="s">
        <v>3071</v>
      </c>
      <c r="C280" s="302">
        <v>6484.01</v>
      </c>
      <c r="D280" s="302">
        <v>3.2909039293785032E-4</v>
      </c>
      <c r="E280" s="302"/>
    </row>
    <row r="281" spans="2:5">
      <c r="B281" s="298" t="s">
        <v>3110</v>
      </c>
      <c r="C281" s="302">
        <v>26796</v>
      </c>
      <c r="D281" s="302">
        <v>1.3600081075079522E-3</v>
      </c>
      <c r="E281" s="302"/>
    </row>
    <row r="282" spans="2:5">
      <c r="B282" s="298" t="s">
        <v>3111</v>
      </c>
      <c r="C282" s="302">
        <v>139444.74</v>
      </c>
      <c r="D282" s="302">
        <v>7.077398751654666E-3</v>
      </c>
      <c r="E282" s="302"/>
    </row>
    <row r="283" spans="2:5">
      <c r="B283" s="298" t="s">
        <v>3142</v>
      </c>
      <c r="C283" s="302">
        <v>17590</v>
      </c>
      <c r="D283" s="302">
        <v>8.9276543555250336E-4</v>
      </c>
      <c r="E283" s="302"/>
    </row>
    <row r="284" spans="2:5">
      <c r="B284" s="298" t="s">
        <v>3237</v>
      </c>
      <c r="C284" s="302">
        <v>891.46</v>
      </c>
      <c r="D284" s="302">
        <v>4.5245291368825163E-5</v>
      </c>
      <c r="E284" s="302"/>
    </row>
    <row r="285" spans="2:5">
      <c r="B285" s="298" t="s">
        <v>3238</v>
      </c>
      <c r="C285" s="302">
        <v>90124</v>
      </c>
      <c r="D285" s="302">
        <v>4.57416669208265E-3</v>
      </c>
      <c r="E285" s="302"/>
    </row>
    <row r="286" spans="2:5">
      <c r="B286" s="298" t="s">
        <v>3112</v>
      </c>
      <c r="C286" s="302">
        <v>35217.410000000003</v>
      </c>
      <c r="D286" s="302">
        <v>1.7874295837226315E-3</v>
      </c>
      <c r="E286" s="302"/>
    </row>
    <row r="287" spans="2:5">
      <c r="B287" s="298" t="s">
        <v>633</v>
      </c>
      <c r="C287" s="302">
        <v>333526.05</v>
      </c>
      <c r="D287" s="302">
        <v>1.6927829977052642E-2</v>
      </c>
      <c r="E287" s="302"/>
    </row>
    <row r="288" spans="2:5">
      <c r="B288" s="298" t="s">
        <v>3072</v>
      </c>
      <c r="C288" s="302">
        <v>50976</v>
      </c>
      <c r="D288" s="302">
        <v>2.5872433679775104E-3</v>
      </c>
      <c r="E288" s="302"/>
    </row>
    <row r="289" spans="2:5">
      <c r="B289" s="298" t="s">
        <v>3073</v>
      </c>
      <c r="C289" s="302">
        <v>57609.23</v>
      </c>
      <c r="D289" s="302">
        <v>2.9239072946443631E-3</v>
      </c>
      <c r="E289" s="302"/>
    </row>
    <row r="290" spans="2:5">
      <c r="B290" s="298" t="s">
        <v>3239</v>
      </c>
      <c r="C290" s="302">
        <v>238564.03</v>
      </c>
      <c r="D290" s="302">
        <v>1.2108113709500311E-2</v>
      </c>
      <c r="E290" s="302"/>
    </row>
    <row r="291" spans="2:5">
      <c r="B291" s="298" t="s">
        <v>3113</v>
      </c>
      <c r="C291" s="302">
        <v>17527.48</v>
      </c>
      <c r="D291" s="302">
        <v>8.8959228631823716E-4</v>
      </c>
      <c r="E291" s="302"/>
    </row>
    <row r="292" spans="2:5">
      <c r="B292" s="298" t="s">
        <v>634</v>
      </c>
      <c r="C292" s="302">
        <v>577374.30000000005</v>
      </c>
      <c r="D292" s="302">
        <v>2.9304139762155873E-2</v>
      </c>
      <c r="E292" s="302"/>
    </row>
    <row r="293" spans="2:5">
      <c r="B293" s="298" t="s">
        <v>3114</v>
      </c>
      <c r="C293" s="302">
        <v>24951.599999999999</v>
      </c>
      <c r="D293" s="302">
        <v>1.2663971598483139E-3</v>
      </c>
      <c r="E293" s="302"/>
    </row>
    <row r="294" spans="2:5">
      <c r="B294" s="298" t="s">
        <v>3240</v>
      </c>
      <c r="C294" s="302">
        <v>116211.58</v>
      </c>
      <c r="D294" s="302">
        <v>5.8982195471827511E-3</v>
      </c>
      <c r="E294" s="302"/>
    </row>
    <row r="295" spans="2:5">
      <c r="B295" s="298" t="s">
        <v>3115</v>
      </c>
      <c r="C295" s="302">
        <v>100</v>
      </c>
      <c r="D295" s="302">
        <v>5.0754146421404399E-6</v>
      </c>
      <c r="E295" s="302"/>
    </row>
    <row r="296" spans="2:5">
      <c r="B296" s="298" t="s">
        <v>3074</v>
      </c>
      <c r="C296" s="302">
        <v>10956</v>
      </c>
      <c r="D296" s="302">
        <v>5.5606242819290655E-4</v>
      </c>
      <c r="E296" s="302"/>
    </row>
    <row r="297" spans="2:5">
      <c r="B297" s="298" t="s">
        <v>3075</v>
      </c>
      <c r="C297" s="302">
        <v>12423.5</v>
      </c>
      <c r="D297" s="302">
        <v>6.3054413806631752E-4</v>
      </c>
      <c r="E297" s="302"/>
    </row>
    <row r="298" spans="2:5">
      <c r="B298" s="298" t="s">
        <v>635</v>
      </c>
      <c r="C298" s="302">
        <v>34864.26</v>
      </c>
      <c r="D298" s="302">
        <v>1.7695057569139126E-3</v>
      </c>
      <c r="E298" s="302"/>
    </row>
    <row r="299" spans="2:5">
      <c r="B299" s="298" t="s">
        <v>3116</v>
      </c>
      <c r="C299" s="302">
        <v>5783.2</v>
      </c>
      <c r="D299" s="302">
        <v>2.9352137958426591E-4</v>
      </c>
      <c r="E299" s="302"/>
    </row>
    <row r="300" spans="2:5">
      <c r="B300" s="298" t="s">
        <v>3117</v>
      </c>
      <c r="C300" s="302">
        <v>53717</v>
      </c>
      <c r="D300" s="302">
        <v>2.7263604833185802E-3</v>
      </c>
      <c r="E300" s="302"/>
    </row>
    <row r="301" spans="2:5">
      <c r="B301" s="298" t="s">
        <v>3241</v>
      </c>
      <c r="C301" s="302">
        <v>27750</v>
      </c>
      <c r="D301" s="302">
        <v>1.408427563193972E-3</v>
      </c>
      <c r="E301" s="302"/>
    </row>
    <row r="302" spans="2:5">
      <c r="B302" s="298" t="s">
        <v>636</v>
      </c>
      <c r="C302" s="302">
        <v>6351.15</v>
      </c>
      <c r="D302" s="302">
        <v>3.2234719704430254E-4</v>
      </c>
      <c r="E302" s="302"/>
    </row>
    <row r="303" spans="2:5">
      <c r="B303" s="298" t="s">
        <v>637</v>
      </c>
      <c r="C303" s="302">
        <v>197824.95</v>
      </c>
      <c r="D303" s="302">
        <v>1.0040436478107005E-2</v>
      </c>
      <c r="E303" s="302"/>
    </row>
    <row r="304" spans="2:5">
      <c r="B304" s="298" t="s">
        <v>3076</v>
      </c>
      <c r="C304" s="302">
        <v>1479.77</v>
      </c>
      <c r="D304" s="302">
        <v>7.5104463250001582E-5</v>
      </c>
      <c r="E304" s="302"/>
    </row>
    <row r="305" spans="2:7">
      <c r="B305" s="298" t="s">
        <v>638</v>
      </c>
      <c r="C305" s="302">
        <v>260524.62</v>
      </c>
      <c r="D305" s="302">
        <v>1.322270470986074E-2</v>
      </c>
      <c r="E305" s="302"/>
    </row>
    <row r="306" spans="2:7">
      <c r="B306" s="298" t="s">
        <v>3118</v>
      </c>
      <c r="C306" s="302">
        <v>26201</v>
      </c>
      <c r="D306" s="302">
        <v>1.3298093903872166E-3</v>
      </c>
      <c r="E306" s="302"/>
    </row>
    <row r="307" spans="2:7">
      <c r="B307" s="298" t="s">
        <v>3077</v>
      </c>
      <c r="C307" s="302">
        <v>45740.66</v>
      </c>
      <c r="D307" s="302">
        <v>2.3215281550516753E-3</v>
      </c>
      <c r="E307" s="302"/>
    </row>
    <row r="308" spans="2:7">
      <c r="B308" s="298" t="s">
        <v>3119</v>
      </c>
      <c r="C308" s="302">
        <v>49076</v>
      </c>
      <c r="D308" s="302">
        <v>2.4908104897768423E-3</v>
      </c>
      <c r="E308" s="302"/>
    </row>
    <row r="309" spans="2:7">
      <c r="B309" s="298" t="s">
        <v>3120</v>
      </c>
      <c r="C309" s="302">
        <v>1.1000000000000001</v>
      </c>
      <c r="D309" s="302">
        <v>5.5829561063544842E-8</v>
      </c>
      <c r="E309" s="302"/>
    </row>
    <row r="310" spans="2:7">
      <c r="B310" s="17"/>
      <c r="C310" s="302"/>
      <c r="D310" s="302"/>
      <c r="E310" s="302"/>
    </row>
    <row r="311" spans="2:7" ht="15.75" customHeight="1">
      <c r="C311" s="518">
        <f>SUM(C245:C310)</f>
        <v>19702823.720000006</v>
      </c>
      <c r="D311" s="518">
        <f>SUM(D245:D310)</f>
        <v>0.99999999999999922</v>
      </c>
      <c r="E311" s="295"/>
    </row>
    <row r="315" spans="2:7" ht="15" customHeight="1">
      <c r="B315" s="19" t="s">
        <v>393</v>
      </c>
    </row>
    <row r="317" spans="2:7" ht="28.5" customHeight="1">
      <c r="B317" s="322" t="s">
        <v>394</v>
      </c>
      <c r="C317" s="323" t="s">
        <v>301</v>
      </c>
      <c r="D317" s="344" t="s">
        <v>302</v>
      </c>
      <c r="E317" s="344" t="s">
        <v>311</v>
      </c>
      <c r="F317" s="347" t="s">
        <v>365</v>
      </c>
      <c r="G317" s="323" t="s">
        <v>385</v>
      </c>
    </row>
    <row r="318" spans="2:7">
      <c r="B318" s="332" t="s">
        <v>535</v>
      </c>
      <c r="C318" s="297"/>
      <c r="D318" s="297"/>
      <c r="E318" s="297">
        <v>0</v>
      </c>
      <c r="F318" s="297">
        <v>0</v>
      </c>
      <c r="G318" s="348">
        <v>0</v>
      </c>
    </row>
    <row r="319" spans="2:7">
      <c r="B319" s="309" t="s">
        <v>639</v>
      </c>
      <c r="C319" s="786">
        <v>3472131.36</v>
      </c>
      <c r="D319" s="786">
        <v>3472131.36</v>
      </c>
      <c r="E319" s="788">
        <v>0</v>
      </c>
      <c r="F319" s="299"/>
      <c r="G319" s="310"/>
    </row>
    <row r="320" spans="2:7">
      <c r="B320" s="309" t="s">
        <v>640</v>
      </c>
      <c r="C320" s="786">
        <v>-136494.09</v>
      </c>
      <c r="D320" s="786">
        <v>-136494.09</v>
      </c>
      <c r="E320" s="788">
        <v>0</v>
      </c>
      <c r="F320" s="299"/>
      <c r="G320" s="310"/>
    </row>
    <row r="321" spans="2:7">
      <c r="B321" s="309" t="s">
        <v>641</v>
      </c>
      <c r="C321" s="786">
        <v>2980081.43</v>
      </c>
      <c r="D321" s="786">
        <v>3811299.75</v>
      </c>
      <c r="E321" s="788">
        <v>831218.32</v>
      </c>
      <c r="F321" s="299"/>
      <c r="G321" s="310"/>
    </row>
    <row r="322" spans="2:7">
      <c r="B322" s="309" t="s">
        <v>642</v>
      </c>
      <c r="C322" s="786">
        <v>1793255.99</v>
      </c>
      <c r="D322" s="786">
        <v>0</v>
      </c>
      <c r="E322" s="788">
        <v>-1793255.99</v>
      </c>
      <c r="F322" s="299"/>
      <c r="G322" s="310"/>
    </row>
    <row r="323" spans="2:7">
      <c r="B323" s="309" t="s">
        <v>643</v>
      </c>
      <c r="C323" s="786">
        <v>2000000</v>
      </c>
      <c r="D323" s="786">
        <v>2000000</v>
      </c>
      <c r="E323" s="788">
        <v>0</v>
      </c>
      <c r="F323" s="299"/>
      <c r="G323" s="310"/>
    </row>
    <row r="324" spans="2:7">
      <c r="B324" s="309" t="s">
        <v>644</v>
      </c>
      <c r="C324" s="786">
        <v>27280.02</v>
      </c>
      <c r="D324" s="786">
        <v>0</v>
      </c>
      <c r="E324" s="786">
        <v>-27280.02</v>
      </c>
      <c r="F324" s="299"/>
      <c r="G324" s="310"/>
    </row>
    <row r="325" spans="2:7">
      <c r="B325" s="309" t="s">
        <v>645</v>
      </c>
      <c r="C325" s="786">
        <v>5892839.25</v>
      </c>
      <c r="D325" s="786">
        <v>5920119.2699999996</v>
      </c>
      <c r="E325" s="788">
        <v>27280.02</v>
      </c>
      <c r="F325" s="299"/>
      <c r="G325" s="310"/>
    </row>
    <row r="326" spans="2:7">
      <c r="B326" s="309" t="s">
        <v>646</v>
      </c>
      <c r="C326" s="786">
        <v>500000</v>
      </c>
      <c r="D326" s="786">
        <v>500000</v>
      </c>
      <c r="E326" s="788">
        <v>0</v>
      </c>
      <c r="F326" s="299"/>
      <c r="G326" s="310"/>
    </row>
    <row r="327" spans="2:7">
      <c r="B327" s="309" t="s">
        <v>647</v>
      </c>
      <c r="C327" s="786">
        <v>7711722.6399999997</v>
      </c>
      <c r="D327" s="786">
        <v>10691804.07</v>
      </c>
      <c r="E327" s="788">
        <v>2980081.43</v>
      </c>
      <c r="F327" s="299"/>
      <c r="G327" s="310"/>
    </row>
    <row r="328" spans="2:7">
      <c r="B328" s="309" t="s">
        <v>648</v>
      </c>
      <c r="C328" s="786">
        <v>64761615.579999998</v>
      </c>
      <c r="D328" s="786">
        <v>66554871.57</v>
      </c>
      <c r="E328" s="788">
        <v>1793255.99</v>
      </c>
      <c r="F328" s="299"/>
      <c r="G328" s="310"/>
    </row>
    <row r="329" spans="2:7">
      <c r="B329" s="309" t="s">
        <v>649</v>
      </c>
      <c r="C329" s="785">
        <v>-367864.22</v>
      </c>
      <c r="D329" s="785">
        <v>-367864.22</v>
      </c>
      <c r="E329" s="787">
        <v>0</v>
      </c>
      <c r="F329" s="299"/>
      <c r="G329" s="310"/>
    </row>
    <row r="330" spans="2:7">
      <c r="B330" s="311"/>
      <c r="C330" s="300">
        <v>0</v>
      </c>
      <c r="D330" s="300"/>
      <c r="E330" s="300">
        <v>0</v>
      </c>
      <c r="F330" s="300"/>
      <c r="G330" s="313"/>
    </row>
    <row r="331" spans="2:7" ht="19.5" customHeight="1">
      <c r="C331" s="518">
        <f>SUM(C319:C330)</f>
        <v>88634567.960000008</v>
      </c>
      <c r="D331" s="518">
        <f>SUM(D319:D330)</f>
        <v>92445867.710000008</v>
      </c>
      <c r="E331" s="528">
        <f>SUM(E319:E330)</f>
        <v>3811299.75</v>
      </c>
      <c r="F331" s="526"/>
      <c r="G331" s="527"/>
    </row>
    <row r="334" spans="2:7">
      <c r="B334" s="349"/>
      <c r="C334" s="349"/>
      <c r="D334" s="349"/>
      <c r="E334" s="349"/>
      <c r="F334" s="349"/>
    </row>
    <row r="335" spans="2:7" ht="27" customHeight="1">
      <c r="B335" s="345" t="s">
        <v>395</v>
      </c>
      <c r="C335" s="346" t="s">
        <v>301</v>
      </c>
      <c r="D335" s="295" t="s">
        <v>302</v>
      </c>
      <c r="E335" s="295" t="s">
        <v>311</v>
      </c>
      <c r="F335" s="350" t="s">
        <v>385</v>
      </c>
    </row>
    <row r="336" spans="2:7">
      <c r="B336" s="332" t="s">
        <v>536</v>
      </c>
      <c r="C336" s="297"/>
      <c r="D336" s="297"/>
      <c r="E336" s="297"/>
      <c r="F336" s="297"/>
    </row>
    <row r="337" spans="2:6">
      <c r="B337" s="309" t="s">
        <v>650</v>
      </c>
      <c r="C337" s="522">
        <v>2534422.5</v>
      </c>
      <c r="D337" s="299">
        <v>6219507.0800000001</v>
      </c>
      <c r="E337" s="299">
        <v>3685084.58</v>
      </c>
      <c r="F337" s="299"/>
    </row>
    <row r="338" spans="2:6">
      <c r="B338" s="309" t="s">
        <v>651</v>
      </c>
      <c r="C338" s="522">
        <v>-317536.65999999997</v>
      </c>
      <c r="D338" s="299">
        <v>-317536.65999999997</v>
      </c>
      <c r="E338" s="299">
        <v>0</v>
      </c>
      <c r="F338" s="299"/>
    </row>
    <row r="339" spans="2:6">
      <c r="B339" s="309" t="s">
        <v>652</v>
      </c>
      <c r="C339" s="522">
        <v>-807683.36</v>
      </c>
      <c r="D339" s="299">
        <v>-807683.36</v>
      </c>
      <c r="E339" s="299">
        <v>0</v>
      </c>
      <c r="F339" s="299"/>
    </row>
    <row r="340" spans="2:6">
      <c r="B340" s="309" t="s">
        <v>653</v>
      </c>
      <c r="C340" s="522">
        <v>-259910</v>
      </c>
      <c r="D340" s="299">
        <v>-1323372.94</v>
      </c>
      <c r="E340" s="299">
        <v>-1063462.94</v>
      </c>
      <c r="F340" s="299"/>
    </row>
    <row r="341" spans="2:6">
      <c r="B341" s="309" t="s">
        <v>654</v>
      </c>
      <c r="C341" s="522">
        <v>1811893.15</v>
      </c>
      <c r="D341" s="299">
        <v>1752171.13</v>
      </c>
      <c r="E341" s="299">
        <v>-59722.02</v>
      </c>
      <c r="F341" s="299"/>
    </row>
    <row r="342" spans="2:6">
      <c r="B342" s="309" t="s">
        <v>655</v>
      </c>
      <c r="C342" s="522">
        <v>449940.32</v>
      </c>
      <c r="D342" s="299">
        <v>449940.32</v>
      </c>
      <c r="E342" s="299">
        <v>0</v>
      </c>
      <c r="F342" s="299"/>
    </row>
    <row r="343" spans="2:6">
      <c r="B343" s="309" t="s">
        <v>656</v>
      </c>
      <c r="C343" s="522">
        <v>-4538985.53</v>
      </c>
      <c r="D343" s="299">
        <v>-5293236.55</v>
      </c>
      <c r="E343" s="299">
        <v>-754251.02</v>
      </c>
      <c r="F343" s="299"/>
    </row>
    <row r="344" spans="2:6">
      <c r="B344" s="309" t="s">
        <v>657</v>
      </c>
      <c r="C344" s="522">
        <v>-501901.87</v>
      </c>
      <c r="D344" s="299">
        <v>-1125645.8700000001</v>
      </c>
      <c r="E344" s="299">
        <v>-623744</v>
      </c>
      <c r="F344" s="299"/>
    </row>
    <row r="345" spans="2:6">
      <c r="B345" s="309" t="s">
        <v>658</v>
      </c>
      <c r="C345" s="522">
        <v>0</v>
      </c>
      <c r="D345" s="299">
        <v>-3342616.58</v>
      </c>
      <c r="E345" s="299">
        <v>-3342616.58</v>
      </c>
      <c r="F345" s="299"/>
    </row>
    <row r="346" spans="2:6">
      <c r="B346" s="309" t="s">
        <v>659</v>
      </c>
      <c r="C346" s="522">
        <v>554466.38</v>
      </c>
      <c r="D346" s="299">
        <v>555890.78</v>
      </c>
      <c r="E346" s="299">
        <v>1424.4</v>
      </c>
      <c r="F346" s="299"/>
    </row>
    <row r="347" spans="2:6">
      <c r="B347" s="309" t="s">
        <v>660</v>
      </c>
      <c r="C347" s="522">
        <v>5986405.5300000003</v>
      </c>
      <c r="D347" s="299">
        <v>11620666.619999999</v>
      </c>
      <c r="E347" s="299">
        <v>5634261.0899999999</v>
      </c>
      <c r="F347" s="299"/>
    </row>
    <row r="348" spans="2:6">
      <c r="B348" s="309" t="s">
        <v>661</v>
      </c>
      <c r="C348" s="522">
        <v>5156394.21</v>
      </c>
      <c r="D348" s="299">
        <v>5156394.21</v>
      </c>
      <c r="E348" s="299">
        <v>0</v>
      </c>
      <c r="F348" s="299"/>
    </row>
    <row r="349" spans="2:6">
      <c r="B349" s="309" t="s">
        <v>662</v>
      </c>
      <c r="C349" s="522">
        <v>320191.39</v>
      </c>
      <c r="D349" s="299">
        <v>320191.39</v>
      </c>
      <c r="E349" s="299">
        <v>0</v>
      </c>
      <c r="F349" s="299"/>
    </row>
    <row r="350" spans="2:6">
      <c r="B350" s="309" t="s">
        <v>663</v>
      </c>
      <c r="C350" s="522">
        <v>1255412.3999999999</v>
      </c>
      <c r="D350" s="299">
        <v>1255412.3999999999</v>
      </c>
      <c r="E350" s="299">
        <v>0</v>
      </c>
      <c r="F350" s="299"/>
    </row>
    <row r="351" spans="2:6">
      <c r="B351" s="309" t="s">
        <v>664</v>
      </c>
      <c r="C351" s="522">
        <v>2571119.6800000002</v>
      </c>
      <c r="D351" s="299">
        <v>3667186.71</v>
      </c>
      <c r="E351" s="299">
        <v>1096067.03</v>
      </c>
      <c r="F351" s="299"/>
    </row>
    <row r="352" spans="2:6">
      <c r="B352" s="309" t="s">
        <v>665</v>
      </c>
      <c r="C352" s="522">
        <v>8503356.9299999997</v>
      </c>
      <c r="D352" s="299">
        <v>10083179.279999999</v>
      </c>
      <c r="E352" s="299">
        <v>1579822.35</v>
      </c>
      <c r="F352" s="299"/>
    </row>
    <row r="353" spans="2:6">
      <c r="B353" s="309" t="s">
        <v>666</v>
      </c>
      <c r="C353" s="522">
        <v>148000</v>
      </c>
      <c r="D353" s="299">
        <v>163000</v>
      </c>
      <c r="E353" s="299">
        <v>15000</v>
      </c>
      <c r="F353" s="299"/>
    </row>
    <row r="354" spans="2:6">
      <c r="B354" s="309" t="s">
        <v>667</v>
      </c>
      <c r="C354" s="522">
        <v>4818165.46</v>
      </c>
      <c r="D354" s="299">
        <v>4862086.66</v>
      </c>
      <c r="E354" s="299">
        <v>43921.2</v>
      </c>
      <c r="F354" s="299"/>
    </row>
    <row r="355" spans="2:6" ht="14.1" customHeight="1">
      <c r="B355" s="17"/>
      <c r="C355" s="529">
        <v>0</v>
      </c>
      <c r="D355" s="300"/>
      <c r="E355" s="300"/>
      <c r="F355" s="300"/>
    </row>
    <row r="356" spans="2:6" ht="20.25" customHeight="1">
      <c r="C356" s="518">
        <f>SUM(C337:C355)</f>
        <v>27683750.530000001</v>
      </c>
      <c r="D356" s="518">
        <f>SUM(D337:D355)</f>
        <v>33895534.620000005</v>
      </c>
      <c r="E356" s="518">
        <f>SUM(E337:E355)</f>
        <v>6211784.0900000008</v>
      </c>
      <c r="F356" s="518">
        <f>SUM(F337:F355)</f>
        <v>0</v>
      </c>
    </row>
    <row r="360" spans="2:6" ht="15" customHeight="1">
      <c r="B360" s="19" t="s">
        <v>396</v>
      </c>
    </row>
    <row r="362" spans="2:6" ht="30.75" customHeight="1">
      <c r="B362" s="345" t="s">
        <v>397</v>
      </c>
      <c r="C362" s="346" t="s">
        <v>301</v>
      </c>
      <c r="D362" s="295" t="s">
        <v>302</v>
      </c>
      <c r="E362" s="295" t="s">
        <v>303</v>
      </c>
    </row>
    <row r="363" spans="2:6">
      <c r="B363" s="332" t="s">
        <v>537</v>
      </c>
      <c r="C363" s="297"/>
      <c r="D363" s="297"/>
      <c r="E363" s="297"/>
    </row>
    <row r="364" spans="2:6">
      <c r="B364" s="309" t="s">
        <v>668</v>
      </c>
      <c r="C364" s="522">
        <v>3460817.64</v>
      </c>
      <c r="D364" s="299">
        <v>3500507.06</v>
      </c>
      <c r="E364" s="299">
        <v>39689.42</v>
      </c>
    </row>
    <row r="365" spans="2:6">
      <c r="B365" s="309" t="s">
        <v>669</v>
      </c>
      <c r="C365" s="522">
        <v>18921633.34</v>
      </c>
      <c r="D365" s="299">
        <v>18664113.620000001</v>
      </c>
      <c r="E365" s="299">
        <v>-257519.72</v>
      </c>
    </row>
    <row r="366" spans="2:6">
      <c r="B366" s="309" t="s">
        <v>670</v>
      </c>
      <c r="C366" s="522">
        <v>516085.38</v>
      </c>
      <c r="D366" s="299">
        <v>3780481.33</v>
      </c>
      <c r="E366" s="299">
        <v>3264395.95</v>
      </c>
    </row>
    <row r="367" spans="2:6">
      <c r="B367" s="309" t="s">
        <v>671</v>
      </c>
      <c r="C367" s="522">
        <v>2525477.0499999998</v>
      </c>
      <c r="D367" s="299">
        <v>3831461.95</v>
      </c>
      <c r="E367" s="299">
        <v>1305984.8999999999</v>
      </c>
    </row>
    <row r="368" spans="2:6">
      <c r="B368" s="309" t="s">
        <v>672</v>
      </c>
      <c r="C368" s="522">
        <v>23353.33</v>
      </c>
      <c r="D368" s="299">
        <v>652642.19999999995</v>
      </c>
      <c r="E368" s="299">
        <v>629288.87</v>
      </c>
    </row>
    <row r="369" spans="2:5">
      <c r="B369" s="309" t="s">
        <v>673</v>
      </c>
      <c r="C369" s="522">
        <v>940104.12</v>
      </c>
      <c r="D369" s="299">
        <v>157172.82</v>
      </c>
      <c r="E369" s="299">
        <v>-782931.3</v>
      </c>
    </row>
    <row r="370" spans="2:5">
      <c r="B370" s="309" t="s">
        <v>674</v>
      </c>
      <c r="C370" s="522">
        <v>94464.08</v>
      </c>
      <c r="D370" s="299">
        <v>32162.22</v>
      </c>
      <c r="E370" s="299">
        <v>-62301.86</v>
      </c>
    </row>
    <row r="371" spans="2:5">
      <c r="B371" s="309" t="s">
        <v>675</v>
      </c>
      <c r="C371" s="522">
        <v>900891.46</v>
      </c>
      <c r="D371" s="299">
        <v>138040.94</v>
      </c>
      <c r="E371" s="299">
        <v>-762850.52</v>
      </c>
    </row>
    <row r="372" spans="2:5">
      <c r="B372" s="309" t="s">
        <v>676</v>
      </c>
      <c r="C372" s="522">
        <v>150743.32</v>
      </c>
      <c r="D372" s="299">
        <v>29340.04</v>
      </c>
      <c r="E372" s="299">
        <v>-121403.28</v>
      </c>
    </row>
    <row r="373" spans="2:5" ht="14.1" customHeight="1">
      <c r="B373" s="298" t="s">
        <v>677</v>
      </c>
      <c r="C373" s="522">
        <v>1629327.33</v>
      </c>
      <c r="D373" s="299">
        <v>1065952</v>
      </c>
      <c r="E373" s="299">
        <v>-563375.32999999996</v>
      </c>
    </row>
    <row r="374" spans="2:5" ht="14.1" customHeight="1">
      <c r="B374" s="298" t="s">
        <v>678</v>
      </c>
      <c r="C374" s="522">
        <v>1689696</v>
      </c>
      <c r="D374" s="299">
        <v>1065952</v>
      </c>
      <c r="E374" s="299">
        <v>-623744</v>
      </c>
    </row>
    <row r="375" spans="2:5" ht="14.1" customHeight="1">
      <c r="B375" s="298" t="s">
        <v>3121</v>
      </c>
      <c r="C375" s="522">
        <v>0</v>
      </c>
      <c r="D375" s="299">
        <v>141861.89000000001</v>
      </c>
      <c r="E375" s="299">
        <v>141861.89000000001</v>
      </c>
    </row>
    <row r="376" spans="2:5">
      <c r="B376" s="17" t="s">
        <v>3147</v>
      </c>
      <c r="C376" s="529">
        <v>0</v>
      </c>
      <c r="D376" s="300">
        <v>34905</v>
      </c>
      <c r="E376" s="300">
        <v>34905</v>
      </c>
    </row>
    <row r="377" spans="2:5" ht="21.75" customHeight="1">
      <c r="C377" s="518">
        <f>SUM(C364:C376)</f>
        <v>30852593.049999997</v>
      </c>
      <c r="D377" s="518">
        <f t="shared" ref="D377:E377" si="6">SUM(D364:D376)</f>
        <v>33094593.069999997</v>
      </c>
      <c r="E377" s="518">
        <f t="shared" si="6"/>
        <v>2242000.0200000014</v>
      </c>
    </row>
    <row r="380" spans="2:5" ht="24" customHeight="1">
      <c r="B380" s="345" t="s">
        <v>398</v>
      </c>
      <c r="C380" s="346" t="s">
        <v>303</v>
      </c>
      <c r="D380" s="295" t="s">
        <v>312</v>
      </c>
      <c r="E380" s="33"/>
    </row>
    <row r="381" spans="2:5">
      <c r="B381" s="296" t="s">
        <v>538</v>
      </c>
      <c r="C381" s="656"/>
      <c r="D381" s="297"/>
      <c r="E381" s="307"/>
    </row>
    <row r="382" spans="2:5">
      <c r="B382" s="298"/>
      <c r="C382" s="657"/>
      <c r="D382" s="299"/>
      <c r="E382" s="307"/>
    </row>
    <row r="383" spans="2:5">
      <c r="B383" s="298" t="s">
        <v>539</v>
      </c>
      <c r="C383" s="657"/>
      <c r="D383" s="299"/>
      <c r="E383" s="307"/>
    </row>
    <row r="384" spans="2:5">
      <c r="B384" s="298" t="s">
        <v>553</v>
      </c>
      <c r="C384" s="657">
        <v>143760.4</v>
      </c>
      <c r="D384" s="299"/>
      <c r="E384" s="307"/>
    </row>
    <row r="385" spans="2:7">
      <c r="B385" s="298" t="s">
        <v>522</v>
      </c>
      <c r="C385" s="657">
        <v>223693.51</v>
      </c>
      <c r="D385" s="299"/>
      <c r="E385" s="307"/>
    </row>
    <row r="386" spans="2:7">
      <c r="B386" s="298" t="s">
        <v>3148</v>
      </c>
      <c r="C386" s="657">
        <v>598101.28</v>
      </c>
      <c r="D386" s="299"/>
      <c r="E386" s="307"/>
    </row>
    <row r="387" spans="2:7">
      <c r="B387" s="298" t="s">
        <v>556</v>
      </c>
      <c r="C387" s="657">
        <v>897840</v>
      </c>
      <c r="D387" s="299"/>
      <c r="E387" s="307"/>
    </row>
    <row r="388" spans="2:7">
      <c r="B388" s="298" t="s">
        <v>569</v>
      </c>
      <c r="C388" s="657">
        <v>281648</v>
      </c>
      <c r="D388" s="299"/>
      <c r="E388" s="307"/>
    </row>
    <row r="389" spans="2:7">
      <c r="B389" s="298" t="s">
        <v>573</v>
      </c>
      <c r="C389" s="657">
        <v>760979.76</v>
      </c>
      <c r="D389" s="299"/>
      <c r="E389" s="307"/>
    </row>
    <row r="390" spans="2:7">
      <c r="B390" s="298" t="s">
        <v>576</v>
      </c>
      <c r="C390" s="657">
        <v>68000</v>
      </c>
      <c r="D390" s="299"/>
      <c r="E390" s="307"/>
    </row>
    <row r="391" spans="2:7">
      <c r="B391" s="17"/>
      <c r="C391" s="658"/>
      <c r="D391" s="300"/>
      <c r="E391" s="307"/>
      <c r="F391" s="33"/>
      <c r="G391" s="33"/>
    </row>
    <row r="392" spans="2:7" ht="18" customHeight="1">
      <c r="C392" s="518">
        <f>SUM(C381:C391)</f>
        <v>2974022.95</v>
      </c>
      <c r="D392" s="295"/>
      <c r="E392" s="33"/>
      <c r="F392" s="33"/>
      <c r="G392" s="33"/>
    </row>
    <row r="393" spans="2:7">
      <c r="F393" s="33"/>
      <c r="G393" s="33"/>
    </row>
    <row r="394" spans="2:7" ht="15">
      <c r="B394"/>
      <c r="F394" s="33"/>
      <c r="G394" s="33"/>
    </row>
    <row r="395" spans="2:7">
      <c r="F395" s="33"/>
      <c r="G395" s="33"/>
    </row>
    <row r="396" spans="2:7">
      <c r="F396" s="33"/>
      <c r="G396" s="33"/>
    </row>
    <row r="397" spans="2:7">
      <c r="B397" s="19" t="s">
        <v>399</v>
      </c>
      <c r="F397" s="33"/>
      <c r="G397" s="33"/>
    </row>
    <row r="398" spans="2:7" ht="12" customHeight="1">
      <c r="B398" s="19" t="s">
        <v>400</v>
      </c>
      <c r="F398" s="33"/>
      <c r="G398" s="33"/>
    </row>
    <row r="399" spans="2:7">
      <c r="B399" s="934"/>
      <c r="C399" s="934"/>
      <c r="D399" s="934"/>
      <c r="E399" s="934"/>
      <c r="F399" s="33"/>
      <c r="G399" s="33"/>
    </row>
    <row r="400" spans="2:7">
      <c r="B400" s="275"/>
      <c r="C400" s="275"/>
      <c r="D400" s="275"/>
      <c r="E400" s="275"/>
      <c r="F400" s="33"/>
      <c r="G400" s="33"/>
    </row>
    <row r="401" spans="2:7">
      <c r="B401" s="931" t="s">
        <v>318</v>
      </c>
      <c r="C401" s="932"/>
      <c r="D401" s="932"/>
      <c r="E401" s="933"/>
      <c r="F401" s="33"/>
      <c r="G401" s="33"/>
    </row>
    <row r="402" spans="2:7">
      <c r="B402" s="942" t="s">
        <v>3215</v>
      </c>
      <c r="C402" s="943"/>
      <c r="D402" s="943"/>
      <c r="E402" s="944"/>
      <c r="F402" s="33"/>
      <c r="G402" s="351"/>
    </row>
    <row r="403" spans="2:7">
      <c r="B403" s="945" t="s">
        <v>319</v>
      </c>
      <c r="C403" s="946"/>
      <c r="D403" s="946"/>
      <c r="E403" s="947"/>
      <c r="F403" s="33"/>
      <c r="G403" s="351"/>
    </row>
    <row r="404" spans="2:7">
      <c r="B404" s="940" t="s">
        <v>320</v>
      </c>
      <c r="C404" s="941"/>
      <c r="E404" s="352">
        <v>32468439.780000001</v>
      </c>
      <c r="F404" s="33"/>
      <c r="G404" s="351"/>
    </row>
    <row r="405" spans="2:7">
      <c r="B405" s="939"/>
      <c r="C405" s="939"/>
      <c r="D405" s="33"/>
      <c r="F405" s="33"/>
      <c r="G405" s="351"/>
    </row>
    <row r="406" spans="2:7">
      <c r="B406" s="937" t="s">
        <v>322</v>
      </c>
      <c r="C406" s="938"/>
      <c r="D406" s="353"/>
      <c r="E406" s="354">
        <f>SUM(D406:D411)</f>
        <v>1.35</v>
      </c>
      <c r="F406" s="33"/>
      <c r="G406" s="33"/>
    </row>
    <row r="407" spans="2:7">
      <c r="B407" s="935" t="s">
        <v>323</v>
      </c>
      <c r="C407" s="936"/>
      <c r="D407" s="355" t="s">
        <v>321</v>
      </c>
      <c r="E407" s="356"/>
      <c r="F407" s="33"/>
      <c r="G407" s="33"/>
    </row>
    <row r="408" spans="2:7">
      <c r="B408" s="935" t="s">
        <v>324</v>
      </c>
      <c r="C408" s="936"/>
      <c r="D408" s="355" t="s">
        <v>321</v>
      </c>
      <c r="E408" s="356"/>
      <c r="F408" s="33"/>
      <c r="G408" s="33"/>
    </row>
    <row r="409" spans="2:7">
      <c r="B409" s="935" t="s">
        <v>325</v>
      </c>
      <c r="C409" s="936"/>
      <c r="D409" s="355" t="s">
        <v>321</v>
      </c>
      <c r="E409" s="356"/>
      <c r="F409" s="33"/>
      <c r="G409" s="33"/>
    </row>
    <row r="410" spans="2:7">
      <c r="B410" s="935" t="s">
        <v>326</v>
      </c>
      <c r="C410" s="936"/>
      <c r="D410" s="355" t="s">
        <v>321</v>
      </c>
      <c r="E410" s="356"/>
      <c r="F410" s="33"/>
      <c r="G410" s="33"/>
    </row>
    <row r="411" spans="2:7">
      <c r="B411" s="935" t="s">
        <v>327</v>
      </c>
      <c r="C411" s="936"/>
      <c r="D411" s="355">
        <v>1.35</v>
      </c>
      <c r="E411" s="356"/>
      <c r="F411" s="33"/>
      <c r="G411" s="33"/>
    </row>
    <row r="412" spans="2:7">
      <c r="B412" s="939"/>
      <c r="C412" s="939"/>
      <c r="D412" s="33"/>
      <c r="F412" s="33"/>
      <c r="G412" s="33"/>
    </row>
    <row r="413" spans="2:7">
      <c r="B413" s="937" t="s">
        <v>328</v>
      </c>
      <c r="C413" s="938"/>
      <c r="D413" s="353"/>
      <c r="E413" s="357">
        <f>SUM(D413:D417)</f>
        <v>6546110.3300000001</v>
      </c>
      <c r="F413" s="33"/>
      <c r="G413" s="33"/>
    </row>
    <row r="414" spans="2:7">
      <c r="B414" s="935" t="s">
        <v>329</v>
      </c>
      <c r="C414" s="936"/>
      <c r="D414" s="355" t="s">
        <v>321</v>
      </c>
      <c r="E414" s="356"/>
      <c r="F414" s="33"/>
      <c r="G414" s="33"/>
    </row>
    <row r="415" spans="2:7">
      <c r="B415" s="935" t="s">
        <v>330</v>
      </c>
      <c r="C415" s="936"/>
      <c r="D415" s="355" t="s">
        <v>321</v>
      </c>
      <c r="E415" s="356"/>
      <c r="F415" s="33"/>
      <c r="G415" s="33"/>
    </row>
    <row r="416" spans="2:7">
      <c r="B416" s="935" t="s">
        <v>331</v>
      </c>
      <c r="C416" s="936"/>
      <c r="D416" s="355" t="s">
        <v>321</v>
      </c>
      <c r="E416" s="356"/>
      <c r="F416" s="33"/>
      <c r="G416" s="33"/>
    </row>
    <row r="417" spans="2:7">
      <c r="B417" s="948" t="s">
        <v>332</v>
      </c>
      <c r="C417" s="949"/>
      <c r="D417" s="358">
        <v>6546110.3300000001</v>
      </c>
      <c r="E417" s="359"/>
      <c r="F417" s="33"/>
      <c r="G417" s="33"/>
    </row>
    <row r="418" spans="2:7">
      <c r="B418" s="939"/>
      <c r="C418" s="939"/>
      <c r="F418" s="33"/>
      <c r="G418" s="33"/>
    </row>
    <row r="419" spans="2:7">
      <c r="B419" s="940" t="s">
        <v>333</v>
      </c>
      <c r="C419" s="941"/>
      <c r="E419" s="360">
        <f>+E404+E406-E413</f>
        <v>25922330.800000004</v>
      </c>
      <c r="F419" s="33"/>
      <c r="G419" s="351"/>
    </row>
    <row r="420" spans="2:7">
      <c r="B420" s="275"/>
      <c r="C420" s="275"/>
      <c r="D420" s="275"/>
      <c r="E420" s="275"/>
      <c r="F420" s="33"/>
      <c r="G420" s="33"/>
    </row>
    <row r="421" spans="2:7">
      <c r="B421" s="275"/>
      <c r="C421" s="275"/>
      <c r="D421" s="275"/>
      <c r="E421" s="275"/>
      <c r="F421" s="33"/>
      <c r="G421" s="33"/>
    </row>
    <row r="422" spans="2:7">
      <c r="B422" s="931" t="s">
        <v>334</v>
      </c>
      <c r="C422" s="932"/>
      <c r="D422" s="932"/>
      <c r="E422" s="933"/>
      <c r="F422" s="33"/>
      <c r="G422" s="33"/>
    </row>
    <row r="423" spans="2:7">
      <c r="B423" s="942" t="s">
        <v>3215</v>
      </c>
      <c r="C423" s="943"/>
      <c r="D423" s="943"/>
      <c r="E423" s="944"/>
      <c r="F423" s="33"/>
      <c r="G423" s="33"/>
    </row>
    <row r="424" spans="2:7">
      <c r="B424" s="945" t="s">
        <v>319</v>
      </c>
      <c r="C424" s="946"/>
      <c r="D424" s="946"/>
      <c r="E424" s="947"/>
      <c r="F424" s="33"/>
      <c r="G424" s="33"/>
    </row>
    <row r="425" spans="2:7">
      <c r="B425" s="940" t="s">
        <v>335</v>
      </c>
      <c r="C425" s="941"/>
      <c r="E425" s="361">
        <v>23456023.27</v>
      </c>
      <c r="F425" s="33"/>
      <c r="G425" s="33"/>
    </row>
    <row r="426" spans="2:7">
      <c r="B426" s="939"/>
      <c r="C426" s="939"/>
      <c r="F426" s="33"/>
      <c r="G426" s="33"/>
    </row>
    <row r="427" spans="2:7">
      <c r="B427" s="950" t="s">
        <v>336</v>
      </c>
      <c r="C427" s="951"/>
      <c r="D427" s="353"/>
      <c r="E427" s="362">
        <f>SUM(D427:D444)</f>
        <v>3753200.6500000004</v>
      </c>
      <c r="F427" s="33"/>
      <c r="G427" s="33"/>
    </row>
    <row r="428" spans="2:7">
      <c r="B428" s="935" t="s">
        <v>337</v>
      </c>
      <c r="C428" s="936"/>
      <c r="D428" s="358">
        <v>367453.91</v>
      </c>
      <c r="E428" s="363"/>
      <c r="F428" s="33"/>
      <c r="G428" s="33"/>
    </row>
    <row r="429" spans="2:7">
      <c r="B429" s="935" t="s">
        <v>338</v>
      </c>
      <c r="C429" s="936"/>
      <c r="D429" s="358">
        <v>598101.28</v>
      </c>
      <c r="E429" s="363"/>
      <c r="F429" s="33"/>
      <c r="G429" s="33"/>
    </row>
    <row r="430" spans="2:7">
      <c r="B430" s="935" t="s">
        <v>339</v>
      </c>
      <c r="C430" s="936"/>
      <c r="D430" s="358">
        <v>897840</v>
      </c>
      <c r="E430" s="363"/>
      <c r="F430" s="33"/>
      <c r="G430" s="33"/>
    </row>
    <row r="431" spans="2:7">
      <c r="B431" s="935" t="s">
        <v>340</v>
      </c>
      <c r="C431" s="936"/>
      <c r="D431" s="355" t="s">
        <v>321</v>
      </c>
      <c r="E431" s="363"/>
      <c r="F431" s="33"/>
      <c r="G431" s="33"/>
    </row>
    <row r="432" spans="2:7">
      <c r="B432" s="935" t="s">
        <v>341</v>
      </c>
      <c r="C432" s="936"/>
      <c r="D432" s="355" t="s">
        <v>321</v>
      </c>
      <c r="E432" s="363"/>
      <c r="F432" s="33"/>
      <c r="G432" s="351"/>
    </row>
    <row r="433" spans="2:11">
      <c r="B433" s="935" t="s">
        <v>342</v>
      </c>
      <c r="C433" s="936"/>
      <c r="D433" s="358">
        <v>1110627.76</v>
      </c>
      <c r="E433" s="363"/>
      <c r="F433" s="33"/>
      <c r="G433" s="33"/>
    </row>
    <row r="434" spans="2:11">
      <c r="B434" s="935" t="s">
        <v>343</v>
      </c>
      <c r="C434" s="936"/>
      <c r="D434" s="355" t="s">
        <v>321</v>
      </c>
      <c r="E434" s="363"/>
      <c r="F434" s="33"/>
      <c r="G434" s="351"/>
    </row>
    <row r="435" spans="2:11">
      <c r="B435" s="935" t="s">
        <v>344</v>
      </c>
      <c r="C435" s="936"/>
      <c r="D435" s="355" t="s">
        <v>321</v>
      </c>
      <c r="E435" s="363"/>
      <c r="F435" s="33"/>
      <c r="G435" s="33"/>
    </row>
    <row r="436" spans="2:11">
      <c r="B436" s="935" t="s">
        <v>345</v>
      </c>
      <c r="C436" s="936"/>
      <c r="D436" s="355" t="s">
        <v>321</v>
      </c>
      <c r="E436" s="363"/>
      <c r="F436" s="33"/>
      <c r="G436" s="351"/>
    </row>
    <row r="437" spans="2:11">
      <c r="B437" s="935" t="s">
        <v>346</v>
      </c>
      <c r="C437" s="936"/>
      <c r="D437" s="358">
        <v>779177.7</v>
      </c>
      <c r="E437" s="363"/>
      <c r="F437" s="33"/>
      <c r="G437" s="351"/>
    </row>
    <row r="438" spans="2:11">
      <c r="B438" s="935" t="s">
        <v>347</v>
      </c>
      <c r="C438" s="936"/>
      <c r="D438" s="355" t="s">
        <v>321</v>
      </c>
      <c r="E438" s="363"/>
      <c r="F438" s="33"/>
      <c r="G438" s="351"/>
      <c r="H438" s="364"/>
      <c r="I438" s="364"/>
      <c r="J438" s="364"/>
      <c r="K438" s="364"/>
    </row>
    <row r="439" spans="2:11">
      <c r="B439" s="935" t="s">
        <v>348</v>
      </c>
      <c r="C439" s="936"/>
      <c r="D439" s="355" t="s">
        <v>321</v>
      </c>
      <c r="E439" s="363"/>
      <c r="F439" s="33"/>
      <c r="G439" s="351"/>
      <c r="H439" s="364"/>
      <c r="I439" s="364"/>
      <c r="J439" s="364"/>
      <c r="K439" s="364"/>
    </row>
    <row r="440" spans="2:11">
      <c r="B440" s="935" t="s">
        <v>349</v>
      </c>
      <c r="C440" s="936"/>
      <c r="D440" s="355" t="s">
        <v>321</v>
      </c>
      <c r="E440" s="363"/>
      <c r="F440" s="33"/>
      <c r="G440" s="365"/>
    </row>
    <row r="441" spans="2:11">
      <c r="B441" s="935" t="s">
        <v>350</v>
      </c>
      <c r="C441" s="936"/>
      <c r="D441" s="355" t="s">
        <v>321</v>
      </c>
      <c r="E441" s="363"/>
      <c r="F441" s="33"/>
      <c r="G441" s="33"/>
    </row>
    <row r="442" spans="2:11">
      <c r="B442" s="935" t="s">
        <v>351</v>
      </c>
      <c r="C442" s="936"/>
      <c r="D442" s="355" t="s">
        <v>321</v>
      </c>
      <c r="E442" s="363"/>
      <c r="F442" s="33"/>
      <c r="G442" s="33"/>
    </row>
    <row r="443" spans="2:11" ht="12.75" customHeight="1">
      <c r="B443" s="935" t="s">
        <v>352</v>
      </c>
      <c r="C443" s="936"/>
      <c r="D443" s="355" t="s">
        <v>321</v>
      </c>
      <c r="E443" s="363"/>
      <c r="F443" s="33"/>
      <c r="G443" s="33"/>
    </row>
    <row r="444" spans="2:11">
      <c r="B444" s="960" t="s">
        <v>353</v>
      </c>
      <c r="C444" s="961"/>
      <c r="D444" s="366">
        <v>0</v>
      </c>
      <c r="E444" s="363"/>
      <c r="F444" s="33"/>
      <c r="G444" s="33"/>
    </row>
    <row r="445" spans="2:11">
      <c r="B445" s="939"/>
      <c r="C445" s="939"/>
      <c r="F445" s="33"/>
      <c r="G445" s="33"/>
    </row>
    <row r="446" spans="2:11">
      <c r="B446" s="950" t="s">
        <v>354</v>
      </c>
      <c r="C446" s="951"/>
      <c r="D446" s="353"/>
      <c r="E446" s="362">
        <f>SUM(D446:D453)</f>
        <v>1.1000000000000001</v>
      </c>
      <c r="F446" s="33"/>
      <c r="G446" s="33"/>
    </row>
    <row r="447" spans="2:11">
      <c r="B447" s="935" t="s">
        <v>355</v>
      </c>
      <c r="C447" s="936"/>
      <c r="D447" s="355" t="s">
        <v>321</v>
      </c>
      <c r="E447" s="363"/>
      <c r="F447" s="33"/>
      <c r="G447" s="33"/>
    </row>
    <row r="448" spans="2:11">
      <c r="B448" s="935" t="s">
        <v>121</v>
      </c>
      <c r="C448" s="936"/>
      <c r="D448" s="355" t="s">
        <v>321</v>
      </c>
      <c r="E448" s="363"/>
      <c r="F448" s="33"/>
      <c r="G448" s="33"/>
    </row>
    <row r="449" spans="2:7">
      <c r="B449" s="935" t="s">
        <v>356</v>
      </c>
      <c r="C449" s="936"/>
      <c r="D449" s="355" t="s">
        <v>321</v>
      </c>
      <c r="E449" s="363"/>
      <c r="F449" s="33"/>
      <c r="G449" s="33"/>
    </row>
    <row r="450" spans="2:7">
      <c r="B450" s="935" t="s">
        <v>357</v>
      </c>
      <c r="C450" s="936"/>
      <c r="D450" s="355" t="s">
        <v>321</v>
      </c>
      <c r="E450" s="363"/>
      <c r="F450" s="33"/>
      <c r="G450" s="33"/>
    </row>
    <row r="451" spans="2:7">
      <c r="B451" s="935" t="s">
        <v>358</v>
      </c>
      <c r="C451" s="936"/>
      <c r="D451" s="355" t="s">
        <v>321</v>
      </c>
      <c r="E451" s="363"/>
      <c r="F451" s="33"/>
      <c r="G451" s="33"/>
    </row>
    <row r="452" spans="2:7">
      <c r="B452" s="935" t="s">
        <v>124</v>
      </c>
      <c r="C452" s="936"/>
      <c r="D452" s="355">
        <v>1.1000000000000001</v>
      </c>
      <c r="E452" s="363"/>
      <c r="F452" s="33"/>
      <c r="G452" s="33"/>
    </row>
    <row r="453" spans="2:7">
      <c r="B453" s="960" t="s">
        <v>359</v>
      </c>
      <c r="C453" s="961"/>
      <c r="D453" s="355" t="s">
        <v>321</v>
      </c>
      <c r="E453" s="363"/>
      <c r="F453" s="33"/>
      <c r="G453" s="33"/>
    </row>
    <row r="454" spans="2:7">
      <c r="B454" s="963"/>
      <c r="C454" s="963"/>
      <c r="F454" s="33"/>
      <c r="G454" s="33"/>
    </row>
    <row r="455" spans="2:7">
      <c r="B455" s="367" t="s">
        <v>360</v>
      </c>
      <c r="E455" s="360">
        <f>+E425-E427+E446</f>
        <v>19702823.719999999</v>
      </c>
      <c r="F455" s="351"/>
      <c r="G455" s="351"/>
    </row>
    <row r="456" spans="2:7">
      <c r="F456" s="368"/>
      <c r="G456" s="33"/>
    </row>
    <row r="457" spans="2:7">
      <c r="F457" s="33"/>
      <c r="G457" s="33"/>
    </row>
    <row r="458" spans="2:7">
      <c r="F458" s="369"/>
      <c r="G458" s="33"/>
    </row>
    <row r="459" spans="2:7">
      <c r="F459" s="369"/>
      <c r="G459" s="33"/>
    </row>
    <row r="460" spans="2:7">
      <c r="F460" s="33"/>
      <c r="G460" s="33"/>
    </row>
    <row r="461" spans="2:7">
      <c r="B461" s="962" t="s">
        <v>401</v>
      </c>
      <c r="C461" s="962"/>
      <c r="D461" s="962"/>
      <c r="E461" s="962"/>
      <c r="F461" s="962"/>
      <c r="G461" s="33"/>
    </row>
    <row r="462" spans="2:7">
      <c r="B462" s="23"/>
      <c r="C462" s="23"/>
      <c r="D462" s="23"/>
      <c r="E462" s="23"/>
      <c r="F462" s="23"/>
      <c r="G462" s="33"/>
    </row>
    <row r="463" spans="2:7">
      <c r="B463" s="23"/>
      <c r="C463" s="23"/>
      <c r="D463" s="23"/>
      <c r="E463" s="23"/>
      <c r="F463" s="23"/>
      <c r="G463" s="33"/>
    </row>
    <row r="464" spans="2:7" ht="21" customHeight="1">
      <c r="B464" s="322" t="s">
        <v>402</v>
      </c>
      <c r="C464" s="323" t="s">
        <v>301</v>
      </c>
      <c r="D464" s="344" t="s">
        <v>302</v>
      </c>
      <c r="E464" s="344" t="s">
        <v>303</v>
      </c>
      <c r="F464" s="33"/>
      <c r="G464" s="33"/>
    </row>
    <row r="465" spans="2:7">
      <c r="B465" s="296" t="s">
        <v>540</v>
      </c>
      <c r="C465" s="370">
        <v>0</v>
      </c>
      <c r="D465" s="348"/>
      <c r="E465" s="348"/>
      <c r="F465" s="33"/>
      <c r="G465" s="33"/>
    </row>
    <row r="466" spans="2:7">
      <c r="B466" s="298"/>
      <c r="C466" s="371">
        <v>0</v>
      </c>
      <c r="D466" s="310"/>
      <c r="E466" s="310"/>
      <c r="F466" s="33"/>
      <c r="G466" s="33"/>
    </row>
    <row r="467" spans="2:7">
      <c r="B467" s="17"/>
      <c r="C467" s="22">
        <v>0</v>
      </c>
      <c r="D467" s="21">
        <v>0</v>
      </c>
      <c r="E467" s="21">
        <v>0</v>
      </c>
      <c r="F467" s="33"/>
      <c r="G467" s="33"/>
    </row>
    <row r="468" spans="2:7" ht="21" customHeight="1">
      <c r="C468" s="295">
        <f t="shared" ref="C468" si="7">SUM(C466:C467)</f>
        <v>0</v>
      </c>
      <c r="D468" s="295">
        <f t="shared" ref="D468" si="8">SUM(D466:D467)</f>
        <v>0</v>
      </c>
      <c r="E468" s="295">
        <f t="shared" ref="E468" si="9">SUM(E466:E467)</f>
        <v>0</v>
      </c>
      <c r="F468" s="33"/>
      <c r="G468" s="33"/>
    </row>
    <row r="469" spans="2:7">
      <c r="F469" s="33"/>
      <c r="G469" s="33"/>
    </row>
    <row r="470" spans="2:7">
      <c r="F470" s="33"/>
      <c r="G470" s="33"/>
    </row>
    <row r="471" spans="2:7">
      <c r="F471" s="33"/>
      <c r="G471" s="33"/>
    </row>
    <row r="472" spans="2:7">
      <c r="F472" s="33"/>
      <c r="G472" s="33"/>
    </row>
    <row r="473" spans="2:7">
      <c r="B473" s="16" t="s">
        <v>76</v>
      </c>
      <c r="F473" s="33"/>
      <c r="G473" s="33"/>
    </row>
    <row r="474" spans="2:7" ht="12" customHeight="1">
      <c r="F474" s="33"/>
      <c r="G474" s="33"/>
    </row>
    <row r="475" spans="2:7">
      <c r="C475" s="275"/>
      <c r="D475" s="275"/>
      <c r="E475" s="275"/>
    </row>
    <row r="476" spans="2:7">
      <c r="C476" s="275"/>
      <c r="D476" s="275"/>
      <c r="E476" s="275"/>
    </row>
    <row r="477" spans="2:7">
      <c r="C477" s="275"/>
      <c r="D477" s="275"/>
      <c r="E477" s="275"/>
    </row>
    <row r="478" spans="2:7">
      <c r="G478" s="33"/>
    </row>
    <row r="479" spans="2:7">
      <c r="B479" s="282"/>
      <c r="C479" s="275"/>
      <c r="D479" s="282"/>
      <c r="E479" s="282"/>
      <c r="F479" s="280"/>
      <c r="G479" s="280"/>
    </row>
    <row r="480" spans="2:7">
      <c r="B480" s="285" t="s">
        <v>541</v>
      </c>
      <c r="C480" s="275"/>
      <c r="D480" s="863" t="s">
        <v>542</v>
      </c>
      <c r="E480" s="863"/>
      <c r="F480" s="33"/>
      <c r="G480" s="372"/>
    </row>
    <row r="481" spans="2:7" ht="27" customHeight="1">
      <c r="B481" s="1119" t="s">
        <v>3214</v>
      </c>
      <c r="C481" s="1118"/>
      <c r="D481" s="1117" t="s">
        <v>543</v>
      </c>
      <c r="E481" s="1117"/>
      <c r="F481" s="373"/>
      <c r="G481" s="373"/>
    </row>
    <row r="482" spans="2:7">
      <c r="B482" s="275"/>
      <c r="C482" s="275"/>
      <c r="D482" s="275"/>
      <c r="E482" s="275"/>
      <c r="F482" s="275"/>
      <c r="G482" s="275"/>
    </row>
    <row r="483" spans="2:7">
      <c r="B483" s="275"/>
      <c r="C483" s="275"/>
      <c r="D483" s="275"/>
      <c r="E483" s="275"/>
      <c r="F483" s="275"/>
      <c r="G483" s="275"/>
    </row>
    <row r="487" spans="2:7" ht="12.75" customHeight="1"/>
    <row r="490" spans="2:7" ht="12.75" customHeight="1"/>
  </sheetData>
  <mergeCells count="67">
    <mergeCell ref="D481:E481"/>
    <mergeCell ref="D480:E480"/>
    <mergeCell ref="B436:C436"/>
    <mergeCell ref="B445:C445"/>
    <mergeCell ref="B442:C442"/>
    <mergeCell ref="B441:C441"/>
    <mergeCell ref="B439:C439"/>
    <mergeCell ref="B438:C438"/>
    <mergeCell ref="B437:C437"/>
    <mergeCell ref="B461:F461"/>
    <mergeCell ref="B454:C454"/>
    <mergeCell ref="B440:C440"/>
    <mergeCell ref="B448:C448"/>
    <mergeCell ref="B449:C449"/>
    <mergeCell ref="B450:C450"/>
    <mergeCell ref="B451:C451"/>
    <mergeCell ref="B432:C432"/>
    <mergeCell ref="B431:C431"/>
    <mergeCell ref="B435:C435"/>
    <mergeCell ref="B434:C434"/>
    <mergeCell ref="B433:C433"/>
    <mergeCell ref="B446:C446"/>
    <mergeCell ref="B453:C453"/>
    <mergeCell ref="B444:C444"/>
    <mergeCell ref="B443:C443"/>
    <mergeCell ref="B452:C452"/>
    <mergeCell ref="B447:C447"/>
    <mergeCell ref="D204:E204"/>
    <mergeCell ref="D230:E230"/>
    <mergeCell ref="D238:E238"/>
    <mergeCell ref="D72:E72"/>
    <mergeCell ref="D184:E184"/>
    <mergeCell ref="D191:E191"/>
    <mergeCell ref="A2:N2"/>
    <mergeCell ref="D197:E197"/>
    <mergeCell ref="A3:H3"/>
    <mergeCell ref="A4:H4"/>
    <mergeCell ref="A8:H8"/>
    <mergeCell ref="B430:C430"/>
    <mergeCell ref="B429:C429"/>
    <mergeCell ref="B428:C428"/>
    <mergeCell ref="B427:C427"/>
    <mergeCell ref="B425:C425"/>
    <mergeCell ref="B426:C426"/>
    <mergeCell ref="B423:E423"/>
    <mergeCell ref="B422:E422"/>
    <mergeCell ref="B415:C415"/>
    <mergeCell ref="B419:C419"/>
    <mergeCell ref="B424:E424"/>
    <mergeCell ref="B418:C418"/>
    <mergeCell ref="B416:C416"/>
    <mergeCell ref="B417:C417"/>
    <mergeCell ref="B401:E401"/>
    <mergeCell ref="B399:E399"/>
    <mergeCell ref="B407:C407"/>
    <mergeCell ref="B406:C406"/>
    <mergeCell ref="B405:C405"/>
    <mergeCell ref="B404:C404"/>
    <mergeCell ref="B402:E402"/>
    <mergeCell ref="B403:E403"/>
    <mergeCell ref="B414:C414"/>
    <mergeCell ref="B413:C413"/>
    <mergeCell ref="B412:C412"/>
    <mergeCell ref="B409:C409"/>
    <mergeCell ref="B408:C408"/>
    <mergeCell ref="B410:C410"/>
    <mergeCell ref="B411:C411"/>
  </mergeCells>
  <dataValidations disablePrompts="1" count="4">
    <dataValidation allowBlank="1" showInputMessage="1" showErrorMessage="1" prompt="Saldo final del periodo que corresponde la cuenta pública presentada (mensual:  enero, febrero, marzo, etc.; trimestral: 1er, 2do, 3ro. o 4to.)." sqref="C145 C180 C187 C194"/>
    <dataValidation allowBlank="1" showInputMessage="1" showErrorMessage="1" prompt="Corresponde al número de la cuenta de acuerdo al Plan de Cuentas emitido por el CONAC (DOF 22/11/2010)." sqref="B145"/>
    <dataValidation allowBlank="1" showInputMessage="1" showErrorMessage="1" prompt="Características cualitativas significativas que les impacten financieramente." sqref="D145:E145 E180 E187 E194"/>
    <dataValidation allowBlank="1" showInputMessage="1" showErrorMessage="1" prompt="Especificar origen de dicho recurso: Federal, Estatal, Municipal, Particulares." sqref="D180 D187 D194"/>
  </dataValidations>
  <printOptions horizontalCentered="1"/>
  <pageMargins left="0.47244094488188981" right="0" top="0" bottom="0" header="0.31496062992125984" footer="0.31496062992125984"/>
  <pageSetup scale="54" orientation="landscape" r:id="rId1"/>
  <rowBreaks count="5" manualBreakCount="5">
    <brk id="65" max="8" man="1"/>
    <brk id="126" max="8" man="1"/>
    <brk id="256" max="8" man="1"/>
    <brk id="331" max="8" man="1"/>
    <brk id="396" max="8" man="1"/>
  </rowBreaks>
  <colBreaks count="1" manualBreakCount="1">
    <brk id="9" min="1" max="48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67"/>
  <sheetViews>
    <sheetView showGridLines="0" zoomScaleNormal="100" workbookViewId="0">
      <selection activeCell="D68" sqref="D68"/>
    </sheetView>
  </sheetViews>
  <sheetFormatPr baseColWidth="10" defaultRowHeight="12.75"/>
  <cols>
    <col min="1" max="1" width="1.140625" style="26" customWidth="1"/>
    <col min="2" max="3" width="3.7109375" style="275" customWidth="1"/>
    <col min="4" max="4" width="46.42578125" style="275" customWidth="1"/>
    <col min="5" max="10" width="15.7109375" style="275" customWidth="1"/>
    <col min="11" max="11" width="2" style="26" customWidth="1"/>
    <col min="12" max="16384" width="11.42578125" style="275"/>
  </cols>
  <sheetData>
    <row r="1" spans="1:10" ht="18.75" customHeight="1">
      <c r="B1" s="886" t="s">
        <v>450</v>
      </c>
      <c r="C1" s="886"/>
      <c r="D1" s="886"/>
      <c r="E1" s="886"/>
      <c r="F1" s="886"/>
      <c r="G1" s="886"/>
      <c r="H1" s="886"/>
      <c r="I1" s="886"/>
      <c r="J1" s="886"/>
    </row>
    <row r="2" spans="1:10" ht="15" customHeight="1">
      <c r="B2" s="374"/>
      <c r="C2" s="374"/>
      <c r="D2" s="886" t="s">
        <v>465</v>
      </c>
      <c r="E2" s="886"/>
      <c r="F2" s="886"/>
      <c r="G2" s="886"/>
      <c r="H2" s="886"/>
      <c r="I2" s="886"/>
      <c r="J2" s="886"/>
    </row>
    <row r="3" spans="1:10" ht="15" customHeight="1">
      <c r="B3" s="886" t="s">
        <v>3216</v>
      </c>
      <c r="C3" s="886"/>
      <c r="D3" s="886"/>
      <c r="E3" s="886"/>
      <c r="F3" s="886"/>
      <c r="G3" s="886"/>
      <c r="H3" s="886"/>
      <c r="I3" s="886"/>
      <c r="J3" s="886"/>
    </row>
    <row r="4" spans="1:10" s="26" customFormat="1" ht="8.25" customHeight="1">
      <c r="A4" s="375"/>
      <c r="B4" s="376"/>
      <c r="C4" s="376"/>
      <c r="D4" s="376"/>
      <c r="E4" s="33"/>
      <c r="F4" s="377"/>
      <c r="G4" s="377"/>
      <c r="H4" s="377"/>
      <c r="I4" s="377"/>
      <c r="J4" s="377"/>
    </row>
    <row r="5" spans="1:10" s="26" customFormat="1" ht="13.5" customHeight="1">
      <c r="A5" s="375"/>
      <c r="B5" s="140"/>
      <c r="D5" s="31" t="s">
        <v>361</v>
      </c>
      <c r="E5" s="852" t="s">
        <v>717</v>
      </c>
      <c r="F5" s="852"/>
      <c r="G5" s="852"/>
      <c r="H5" s="852"/>
      <c r="I5" s="378"/>
      <c r="J5" s="379"/>
    </row>
    <row r="6" spans="1:10" s="26" customFormat="1" ht="11.25" customHeight="1">
      <c r="A6" s="375"/>
      <c r="B6" s="375"/>
      <c r="C6" s="375"/>
      <c r="D6" s="375"/>
      <c r="F6" s="379"/>
      <c r="G6" s="379"/>
      <c r="H6" s="379"/>
      <c r="I6" s="379"/>
      <c r="J6" s="379"/>
    </row>
    <row r="7" spans="1:10" ht="12" customHeight="1">
      <c r="A7" s="380"/>
      <c r="B7" s="978" t="s">
        <v>198</v>
      </c>
      <c r="C7" s="978"/>
      <c r="D7" s="978"/>
      <c r="E7" s="978" t="s">
        <v>199</v>
      </c>
      <c r="F7" s="978"/>
      <c r="G7" s="978"/>
      <c r="H7" s="978"/>
      <c r="I7" s="978"/>
      <c r="J7" s="977" t="s">
        <v>200</v>
      </c>
    </row>
    <row r="8" spans="1:10" ht="25.5">
      <c r="A8" s="375"/>
      <c r="B8" s="978"/>
      <c r="C8" s="978"/>
      <c r="D8" s="978"/>
      <c r="E8" s="381" t="s">
        <v>201</v>
      </c>
      <c r="F8" s="382" t="s">
        <v>202</v>
      </c>
      <c r="G8" s="381" t="s">
        <v>203</v>
      </c>
      <c r="H8" s="381" t="s">
        <v>204</v>
      </c>
      <c r="I8" s="381" t="s">
        <v>205</v>
      </c>
      <c r="J8" s="977"/>
    </row>
    <row r="9" spans="1:10" ht="12" customHeight="1">
      <c r="A9" s="375"/>
      <c r="B9" s="978"/>
      <c r="C9" s="978"/>
      <c r="D9" s="978"/>
      <c r="E9" s="381" t="s">
        <v>206</v>
      </c>
      <c r="F9" s="381" t="s">
        <v>207</v>
      </c>
      <c r="G9" s="381" t="s">
        <v>208</v>
      </c>
      <c r="H9" s="381" t="s">
        <v>209</v>
      </c>
      <c r="I9" s="381" t="s">
        <v>210</v>
      </c>
      <c r="J9" s="381" t="s">
        <v>221</v>
      </c>
    </row>
    <row r="10" spans="1:10" ht="12" customHeight="1">
      <c r="A10" s="383"/>
      <c r="B10" s="384"/>
      <c r="C10" s="385"/>
      <c r="D10" s="386"/>
      <c r="E10" s="387"/>
      <c r="F10" s="388"/>
      <c r="G10" s="388"/>
      <c r="H10" s="388"/>
      <c r="I10" s="388"/>
      <c r="J10" s="388"/>
    </row>
    <row r="11" spans="1:10" ht="12" customHeight="1">
      <c r="A11" s="383"/>
      <c r="B11" s="970" t="s">
        <v>82</v>
      </c>
      <c r="C11" s="971"/>
      <c r="D11" s="972"/>
      <c r="E11" s="389">
        <v>0</v>
      </c>
      <c r="F11" s="389">
        <v>0</v>
      </c>
      <c r="G11" s="389">
        <f>+E11+F11</f>
        <v>0</v>
      </c>
      <c r="H11" s="389">
        <v>0</v>
      </c>
      <c r="I11" s="389">
        <v>0</v>
      </c>
      <c r="J11" s="389">
        <f>+I11-E11</f>
        <v>0</v>
      </c>
    </row>
    <row r="12" spans="1:10" ht="12" customHeight="1">
      <c r="A12" s="383"/>
      <c r="B12" s="970" t="s">
        <v>192</v>
      </c>
      <c r="C12" s="971"/>
      <c r="D12" s="972"/>
      <c r="E12" s="389">
        <v>0</v>
      </c>
      <c r="F12" s="389">
        <v>0</v>
      </c>
      <c r="G12" s="389">
        <f t="shared" ref="G12:G13" si="0">+E12+F12</f>
        <v>0</v>
      </c>
      <c r="H12" s="389">
        <v>0</v>
      </c>
      <c r="I12" s="389">
        <v>0</v>
      </c>
      <c r="J12" s="389">
        <f t="shared" ref="J12:J13" si="1">+I12-E12</f>
        <v>0</v>
      </c>
    </row>
    <row r="13" spans="1:10" ht="12" customHeight="1">
      <c r="A13" s="383"/>
      <c r="B13" s="970" t="s">
        <v>86</v>
      </c>
      <c r="C13" s="971"/>
      <c r="D13" s="972"/>
      <c r="E13" s="389">
        <v>0</v>
      </c>
      <c r="F13" s="389">
        <v>0</v>
      </c>
      <c r="G13" s="389">
        <f t="shared" si="0"/>
        <v>0</v>
      </c>
      <c r="H13" s="389">
        <v>0</v>
      </c>
      <c r="I13" s="389">
        <v>0</v>
      </c>
      <c r="J13" s="389">
        <f t="shared" si="1"/>
        <v>0</v>
      </c>
    </row>
    <row r="14" spans="1:10" ht="12" customHeight="1">
      <c r="A14" s="383"/>
      <c r="B14" s="970" t="s">
        <v>88</v>
      </c>
      <c r="C14" s="971"/>
      <c r="D14" s="972"/>
      <c r="E14" s="389">
        <v>0</v>
      </c>
      <c r="F14" s="389">
        <v>0</v>
      </c>
      <c r="G14" s="389">
        <f>+E14+F14</f>
        <v>0</v>
      </c>
      <c r="H14" s="389">
        <v>0</v>
      </c>
      <c r="I14" s="389">
        <v>0</v>
      </c>
      <c r="J14" s="389">
        <f>+I14-E14</f>
        <v>0</v>
      </c>
    </row>
    <row r="15" spans="1:10" ht="12" customHeight="1">
      <c r="A15" s="383"/>
      <c r="B15" s="970" t="s">
        <v>211</v>
      </c>
      <c r="C15" s="971"/>
      <c r="D15" s="972"/>
      <c r="E15" s="389">
        <f>+E16+E17</f>
        <v>341200</v>
      </c>
      <c r="F15" s="389">
        <f t="shared" ref="F15:I15" si="2">+F16+F17</f>
        <v>43370.36</v>
      </c>
      <c r="G15" s="389">
        <f t="shared" si="2"/>
        <v>384570.36</v>
      </c>
      <c r="H15" s="389">
        <f t="shared" si="2"/>
        <v>307950.36</v>
      </c>
      <c r="I15" s="389">
        <f t="shared" si="2"/>
        <v>307950.36</v>
      </c>
      <c r="J15" s="389">
        <f t="shared" ref="J15:J19" si="3">+I15-E15</f>
        <v>-33249.640000000014</v>
      </c>
    </row>
    <row r="16" spans="1:10" ht="12" customHeight="1">
      <c r="A16" s="383"/>
      <c r="B16" s="390"/>
      <c r="C16" s="971" t="s">
        <v>212</v>
      </c>
      <c r="D16" s="972"/>
      <c r="E16" s="389">
        <v>341200</v>
      </c>
      <c r="F16" s="389">
        <v>43370.36</v>
      </c>
      <c r="G16" s="389">
        <f>+E16+F16</f>
        <v>384570.36</v>
      </c>
      <c r="H16" s="389">
        <v>307950.36</v>
      </c>
      <c r="I16" s="389">
        <v>307950.36</v>
      </c>
      <c r="J16" s="389">
        <f t="shared" si="3"/>
        <v>-33249.640000000014</v>
      </c>
    </row>
    <row r="17" spans="1:10" ht="12" customHeight="1">
      <c r="A17" s="383"/>
      <c r="B17" s="390"/>
      <c r="C17" s="971" t="s">
        <v>213</v>
      </c>
      <c r="D17" s="972"/>
      <c r="E17" s="389"/>
      <c r="F17" s="389"/>
      <c r="G17" s="389"/>
      <c r="H17" s="389"/>
      <c r="I17" s="389"/>
      <c r="J17" s="389"/>
    </row>
    <row r="18" spans="1:10" ht="12" customHeight="1">
      <c r="A18" s="383"/>
      <c r="B18" s="970" t="s">
        <v>214</v>
      </c>
      <c r="C18" s="971"/>
      <c r="D18" s="972"/>
      <c r="E18" s="389">
        <f>+E19+E20</f>
        <v>3000</v>
      </c>
      <c r="F18" s="389">
        <f t="shared" ref="F18:I18" si="4">+F19+F20</f>
        <v>7346892.79</v>
      </c>
      <c r="G18" s="389">
        <f t="shared" si="4"/>
        <v>7349892.79</v>
      </c>
      <c r="H18" s="389">
        <f t="shared" si="4"/>
        <v>3806886.58</v>
      </c>
      <c r="I18" s="389">
        <f t="shared" si="4"/>
        <v>3806886.58</v>
      </c>
      <c r="J18" s="389">
        <f t="shared" si="3"/>
        <v>3803886.58</v>
      </c>
    </row>
    <row r="19" spans="1:10" ht="12" customHeight="1">
      <c r="A19" s="383"/>
      <c r="B19" s="390"/>
      <c r="C19" s="971" t="s">
        <v>212</v>
      </c>
      <c r="D19" s="972"/>
      <c r="E19" s="389">
        <v>3000</v>
      </c>
      <c r="F19" s="389">
        <v>7346892.79</v>
      </c>
      <c r="G19" s="389">
        <f>+E19+F19</f>
        <v>7349892.79</v>
      </c>
      <c r="H19" s="389">
        <v>3806886.58</v>
      </c>
      <c r="I19" s="389">
        <v>3806886.58</v>
      </c>
      <c r="J19" s="389">
        <f t="shared" si="3"/>
        <v>3803886.58</v>
      </c>
    </row>
    <row r="20" spans="1:10" ht="12" customHeight="1">
      <c r="A20" s="383"/>
      <c r="B20" s="390"/>
      <c r="C20" s="971" t="s">
        <v>213</v>
      </c>
      <c r="D20" s="972"/>
      <c r="E20" s="389">
        <v>0</v>
      </c>
      <c r="F20" s="389"/>
      <c r="G20" s="389"/>
      <c r="H20" s="389"/>
      <c r="I20" s="389"/>
      <c r="J20" s="389"/>
    </row>
    <row r="21" spans="1:10" ht="12" customHeight="1">
      <c r="A21" s="383"/>
      <c r="B21" s="390"/>
      <c r="C21" s="971" t="s">
        <v>500</v>
      </c>
      <c r="D21" s="972"/>
      <c r="E21" s="389"/>
      <c r="F21" s="389"/>
      <c r="G21" s="389"/>
      <c r="H21" s="389"/>
      <c r="I21" s="389"/>
      <c r="J21" s="389"/>
    </row>
    <row r="22" spans="1:10" ht="12" customHeight="1">
      <c r="A22" s="383"/>
      <c r="B22" s="390"/>
      <c r="C22" s="971" t="s">
        <v>501</v>
      </c>
      <c r="D22" s="972"/>
      <c r="E22" s="389"/>
      <c r="F22" s="389"/>
      <c r="G22" s="389"/>
      <c r="H22" s="389"/>
      <c r="I22" s="389"/>
      <c r="J22" s="389"/>
    </row>
    <row r="23" spans="1:10" ht="12" customHeight="1">
      <c r="A23" s="383"/>
      <c r="B23" s="970" t="s">
        <v>215</v>
      </c>
      <c r="C23" s="971"/>
      <c r="D23" s="972"/>
      <c r="E23" s="389">
        <v>1500</v>
      </c>
      <c r="F23" s="389">
        <v>6301.5</v>
      </c>
      <c r="G23" s="389">
        <f t="shared" ref="G23:G25" si="5">+E23+F23</f>
        <v>7801.5</v>
      </c>
      <c r="H23" s="389">
        <v>7801.5</v>
      </c>
      <c r="I23" s="389">
        <v>7801.5</v>
      </c>
      <c r="J23" s="389">
        <f t="shared" ref="J23:J25" si="6">+I23-E23</f>
        <v>6301.5</v>
      </c>
    </row>
    <row r="24" spans="1:10" ht="12" customHeight="1">
      <c r="A24" s="383"/>
      <c r="B24" s="970" t="s">
        <v>99</v>
      </c>
      <c r="C24" s="971"/>
      <c r="D24" s="972"/>
      <c r="E24" s="389"/>
      <c r="F24" s="389">
        <v>17045732</v>
      </c>
      <c r="G24" s="389">
        <f t="shared" si="5"/>
        <v>17045732</v>
      </c>
      <c r="H24" s="389">
        <v>10913266</v>
      </c>
      <c r="I24" s="389">
        <v>10913266</v>
      </c>
      <c r="J24" s="389">
        <f t="shared" si="6"/>
        <v>10913266</v>
      </c>
    </row>
    <row r="25" spans="1:10" ht="12" customHeight="1">
      <c r="A25" s="391"/>
      <c r="B25" s="970" t="s">
        <v>216</v>
      </c>
      <c r="C25" s="971"/>
      <c r="D25" s="972"/>
      <c r="E25" s="389">
        <v>18231969.93</v>
      </c>
      <c r="F25" s="389">
        <v>3853165.16</v>
      </c>
      <c r="G25" s="389">
        <f t="shared" si="5"/>
        <v>22085135.09</v>
      </c>
      <c r="H25" s="389">
        <v>17432535.34</v>
      </c>
      <c r="I25" s="389">
        <v>17432535.34</v>
      </c>
      <c r="J25" s="389">
        <f t="shared" si="6"/>
        <v>-799434.58999999985</v>
      </c>
    </row>
    <row r="26" spans="1:10" ht="12" customHeight="1">
      <c r="A26" s="383"/>
      <c r="B26" s="970" t="s">
        <v>217</v>
      </c>
      <c r="C26" s="971"/>
      <c r="D26" s="972"/>
      <c r="E26" s="389"/>
      <c r="F26" s="389"/>
      <c r="G26" s="389"/>
      <c r="H26" s="389"/>
      <c r="I26" s="389"/>
      <c r="J26" s="389"/>
    </row>
    <row r="27" spans="1:10" ht="12" customHeight="1">
      <c r="A27" s="383"/>
      <c r="B27" s="392"/>
      <c r="C27" s="393"/>
      <c r="D27" s="394"/>
      <c r="E27" s="395"/>
      <c r="F27" s="396"/>
      <c r="G27" s="396"/>
      <c r="H27" s="396"/>
      <c r="I27" s="396"/>
      <c r="J27" s="396"/>
    </row>
    <row r="28" spans="1:10" ht="12" customHeight="1">
      <c r="A28" s="375"/>
      <c r="B28" s="397"/>
      <c r="C28" s="398"/>
      <c r="D28" s="399" t="s">
        <v>218</v>
      </c>
      <c r="E28" s="389">
        <f>SUM(E11+E12+E13+E14+E15+E18+E23+E24+E25+E26)</f>
        <v>18577669.93</v>
      </c>
      <c r="F28" s="389">
        <f>SUM(F11+F12+F13+F14+F15+F18+F23+F24+F25+F26)</f>
        <v>28295461.809999999</v>
      </c>
      <c r="G28" s="389">
        <f>SUM(G11+G12+G13+G14+G15+G18+G23+G24+G25+G26)</f>
        <v>46873131.739999995</v>
      </c>
      <c r="H28" s="389">
        <f>SUM(H11+H12+H13+H14+H15+H18+H23+H24+H25+H26)</f>
        <v>32468439.780000001</v>
      </c>
      <c r="I28" s="389">
        <f>SUM(I11+I12+I13+I14+I15+I18+I23+I24+I25+I26)</f>
        <v>32468439.780000001</v>
      </c>
      <c r="J28" s="973">
        <f>+J15+J18+J23+J24+J25</f>
        <v>13890769.85</v>
      </c>
    </row>
    <row r="29" spans="1:10" ht="12" customHeight="1">
      <c r="A29" s="383"/>
      <c r="B29" s="400"/>
      <c r="C29" s="400"/>
      <c r="D29" s="400"/>
      <c r="E29" s="401"/>
      <c r="F29" s="401"/>
      <c r="G29" s="401"/>
      <c r="H29" s="975" t="s">
        <v>298</v>
      </c>
      <c r="I29" s="976"/>
      <c r="J29" s="974"/>
    </row>
    <row r="30" spans="1:10" ht="12" customHeight="1">
      <c r="A30" s="375"/>
      <c r="B30" s="375"/>
      <c r="C30" s="375"/>
      <c r="D30" s="375"/>
      <c r="E30" s="379"/>
      <c r="F30" s="379"/>
      <c r="G30" s="379"/>
      <c r="H30" s="379"/>
      <c r="I30" s="379"/>
      <c r="J30" s="379"/>
    </row>
    <row r="31" spans="1:10" ht="12" customHeight="1">
      <c r="A31" s="375"/>
      <c r="B31" s="977" t="s">
        <v>219</v>
      </c>
      <c r="C31" s="977"/>
      <c r="D31" s="977"/>
      <c r="E31" s="978" t="s">
        <v>199</v>
      </c>
      <c r="F31" s="978"/>
      <c r="G31" s="978"/>
      <c r="H31" s="978"/>
      <c r="I31" s="978"/>
      <c r="J31" s="977" t="s">
        <v>200</v>
      </c>
    </row>
    <row r="32" spans="1:10" ht="25.5">
      <c r="A32" s="375"/>
      <c r="B32" s="977"/>
      <c r="C32" s="977"/>
      <c r="D32" s="977"/>
      <c r="E32" s="381" t="s">
        <v>201</v>
      </c>
      <c r="F32" s="382" t="s">
        <v>202</v>
      </c>
      <c r="G32" s="381" t="s">
        <v>203</v>
      </c>
      <c r="H32" s="381" t="s">
        <v>204</v>
      </c>
      <c r="I32" s="381" t="s">
        <v>205</v>
      </c>
      <c r="J32" s="977"/>
    </row>
    <row r="33" spans="1:10" ht="12" customHeight="1">
      <c r="A33" s="375"/>
      <c r="B33" s="977"/>
      <c r="C33" s="977"/>
      <c r="D33" s="977"/>
      <c r="E33" s="381" t="s">
        <v>206</v>
      </c>
      <c r="F33" s="381" t="s">
        <v>207</v>
      </c>
      <c r="G33" s="381" t="s">
        <v>208</v>
      </c>
      <c r="H33" s="381" t="s">
        <v>209</v>
      </c>
      <c r="I33" s="381" t="s">
        <v>210</v>
      </c>
      <c r="J33" s="381" t="s">
        <v>221</v>
      </c>
    </row>
    <row r="34" spans="1:10" ht="12" customHeight="1">
      <c r="A34" s="383"/>
      <c r="B34" s="384"/>
      <c r="C34" s="385"/>
      <c r="D34" s="386"/>
      <c r="E34" s="388"/>
      <c r="F34" s="388"/>
      <c r="G34" s="388"/>
      <c r="H34" s="388"/>
      <c r="I34" s="388"/>
      <c r="J34" s="388"/>
    </row>
    <row r="35" spans="1:10" ht="12" customHeight="1">
      <c r="A35" s="383"/>
      <c r="B35" s="402"/>
      <c r="C35" s="530"/>
      <c r="D35" s="531" t="s">
        <v>679</v>
      </c>
      <c r="E35" s="403">
        <v>345700</v>
      </c>
      <c r="F35" s="403">
        <f>+F37+F38+F41</f>
        <v>2201372.92</v>
      </c>
      <c r="G35" s="403">
        <f t="shared" ref="G35:J35" si="7">+G37+G38+G41</f>
        <v>2547072.92</v>
      </c>
      <c r="H35" s="403">
        <f t="shared" si="7"/>
        <v>1472989.8900000001</v>
      </c>
      <c r="I35" s="403">
        <f t="shared" si="7"/>
        <v>1472989.8900000001</v>
      </c>
      <c r="J35" s="403">
        <f t="shared" si="7"/>
        <v>1127289.8900000001</v>
      </c>
    </row>
    <row r="36" spans="1:10" ht="12" customHeight="1">
      <c r="A36" s="383"/>
      <c r="B36" s="390"/>
      <c r="C36" s="434"/>
      <c r="D36" s="404" t="s">
        <v>680</v>
      </c>
      <c r="E36" s="389">
        <v>341200</v>
      </c>
      <c r="F36" s="389">
        <v>43370.36</v>
      </c>
      <c r="G36" s="389">
        <f>+G37</f>
        <v>384570.36</v>
      </c>
      <c r="H36" s="389">
        <f>+H37</f>
        <v>307950.36</v>
      </c>
      <c r="I36" s="389">
        <f>+I37</f>
        <v>307950.36</v>
      </c>
      <c r="J36" s="389">
        <f>+J37</f>
        <v>-33249.640000000014</v>
      </c>
    </row>
    <row r="37" spans="1:10" ht="12" customHeight="1">
      <c r="A37" s="383"/>
      <c r="B37" s="390"/>
      <c r="C37" s="434"/>
      <c r="D37" s="404" t="s">
        <v>681</v>
      </c>
      <c r="E37" s="389">
        <v>341200</v>
      </c>
      <c r="F37" s="389">
        <v>43370.36</v>
      </c>
      <c r="G37" s="389">
        <f>+E37+F37</f>
        <v>384570.36</v>
      </c>
      <c r="H37" s="389">
        <v>307950.36</v>
      </c>
      <c r="I37" s="389">
        <v>307950.36</v>
      </c>
      <c r="J37" s="389">
        <f>+I37-E37</f>
        <v>-33249.640000000014</v>
      </c>
    </row>
    <row r="38" spans="1:10" ht="12" customHeight="1">
      <c r="A38" s="383"/>
      <c r="B38" s="390"/>
      <c r="C38" s="434"/>
      <c r="D38" s="404" t="s">
        <v>682</v>
      </c>
      <c r="E38" s="389">
        <v>3000</v>
      </c>
      <c r="F38" s="389">
        <f>+F39+F40</f>
        <v>2151701.06</v>
      </c>
      <c r="G38" s="389">
        <f>+G39+G40</f>
        <v>2154701.06</v>
      </c>
      <c r="H38" s="389">
        <f>+H39+H40</f>
        <v>1157238.03</v>
      </c>
      <c r="I38" s="389">
        <f>+I39+I40</f>
        <v>1157238.03</v>
      </c>
      <c r="J38" s="389">
        <f t="shared" ref="J38:J42" si="8">+I38-E38</f>
        <v>1154238.03</v>
      </c>
    </row>
    <row r="39" spans="1:10" ht="12" customHeight="1">
      <c r="A39" s="383"/>
      <c r="B39" s="390"/>
      <c r="C39" s="434"/>
      <c r="D39" s="404" t="s">
        <v>683</v>
      </c>
      <c r="E39" s="389">
        <v>3000</v>
      </c>
      <c r="F39" s="389">
        <v>58174</v>
      </c>
      <c r="G39" s="389">
        <f>+E39+F39</f>
        <v>61174</v>
      </c>
      <c r="H39" s="389">
        <v>61171</v>
      </c>
      <c r="I39" s="389">
        <v>61171</v>
      </c>
      <c r="J39" s="389">
        <f t="shared" si="8"/>
        <v>58171</v>
      </c>
    </row>
    <row r="40" spans="1:10" ht="12" customHeight="1">
      <c r="A40" s="383"/>
      <c r="B40" s="390"/>
      <c r="C40" s="434"/>
      <c r="D40" s="404" t="s">
        <v>687</v>
      </c>
      <c r="E40" s="389"/>
      <c r="F40" s="389">
        <v>2093527.06</v>
      </c>
      <c r="G40" s="389">
        <f>+E40+F40</f>
        <v>2093527.06</v>
      </c>
      <c r="H40" s="389">
        <v>1096067.03</v>
      </c>
      <c r="I40" s="389">
        <v>1096067.03</v>
      </c>
      <c r="J40" s="389">
        <f t="shared" si="8"/>
        <v>1096067.03</v>
      </c>
    </row>
    <row r="41" spans="1:10" ht="12" customHeight="1">
      <c r="A41" s="383"/>
      <c r="B41" s="390"/>
      <c r="C41" s="36"/>
      <c r="D41" s="52" t="s">
        <v>684</v>
      </c>
      <c r="E41" s="389">
        <v>1500</v>
      </c>
      <c r="F41" s="389">
        <v>6301.5</v>
      </c>
      <c r="G41" s="389">
        <f>+E41+F41</f>
        <v>7801.5</v>
      </c>
      <c r="H41" s="389">
        <v>7801.5</v>
      </c>
      <c r="I41" s="389">
        <v>7801.5</v>
      </c>
      <c r="J41" s="389">
        <f t="shared" si="8"/>
        <v>6301.5</v>
      </c>
    </row>
    <row r="42" spans="1:10" ht="12" customHeight="1">
      <c r="A42" s="383"/>
      <c r="B42" s="390"/>
      <c r="C42" s="36"/>
      <c r="D42" s="52" t="s">
        <v>685</v>
      </c>
      <c r="E42" s="389">
        <v>1500</v>
      </c>
      <c r="F42" s="389">
        <v>6301.5</v>
      </c>
      <c r="G42" s="389">
        <f>+E42+F42</f>
        <v>7801.5</v>
      </c>
      <c r="H42" s="389">
        <v>7801.5</v>
      </c>
      <c r="I42" s="389">
        <v>7801.5</v>
      </c>
      <c r="J42" s="389">
        <f t="shared" si="8"/>
        <v>6301.5</v>
      </c>
    </row>
    <row r="43" spans="1:10" ht="12" customHeight="1">
      <c r="A43" s="383"/>
      <c r="B43" s="390"/>
      <c r="C43" s="434"/>
      <c r="D43" s="404"/>
      <c r="E43" s="389"/>
      <c r="F43" s="389"/>
      <c r="G43" s="389"/>
      <c r="H43" s="389"/>
      <c r="I43" s="389"/>
      <c r="J43" s="389"/>
    </row>
    <row r="44" spans="1:10" ht="12" customHeight="1">
      <c r="A44" s="383"/>
      <c r="B44" s="390"/>
      <c r="C44" s="36"/>
      <c r="D44" s="533" t="s">
        <v>686</v>
      </c>
      <c r="E44" s="389">
        <v>0</v>
      </c>
      <c r="F44" s="403">
        <f>+F45+F47</f>
        <v>20342156.350000001</v>
      </c>
      <c r="G44" s="403">
        <f>+G45+G47</f>
        <v>20342156.350000001</v>
      </c>
      <c r="H44" s="403">
        <f t="shared" ref="H44:J44" si="9">+H45+H47</f>
        <v>12493088.35</v>
      </c>
      <c r="I44" s="403">
        <f t="shared" si="9"/>
        <v>12493088.35</v>
      </c>
      <c r="J44" s="403">
        <f t="shared" si="9"/>
        <v>12493088.35</v>
      </c>
    </row>
    <row r="45" spans="1:10" ht="12" customHeight="1">
      <c r="A45" s="383"/>
      <c r="B45" s="390"/>
      <c r="C45" s="36"/>
      <c r="D45" s="52" t="s">
        <v>682</v>
      </c>
      <c r="E45" s="389">
        <v>0</v>
      </c>
      <c r="F45" s="389">
        <f>+F46</f>
        <v>3296424.35</v>
      </c>
      <c r="G45" s="389">
        <f>+G46</f>
        <v>3296424.35</v>
      </c>
      <c r="H45" s="389">
        <f>+H46</f>
        <v>1579822.35</v>
      </c>
      <c r="I45" s="389">
        <f>+I46</f>
        <v>1579822.35</v>
      </c>
      <c r="J45" s="389">
        <f>+J46</f>
        <v>1579822.35</v>
      </c>
    </row>
    <row r="46" spans="1:10" ht="12" customHeight="1">
      <c r="A46" s="383"/>
      <c r="B46" s="390"/>
      <c r="C46" s="434"/>
      <c r="D46" s="404" t="s">
        <v>687</v>
      </c>
      <c r="E46" s="389">
        <v>0</v>
      </c>
      <c r="F46" s="389">
        <v>3296424.35</v>
      </c>
      <c r="G46" s="389">
        <f>+E46+F46</f>
        <v>3296424.35</v>
      </c>
      <c r="H46" s="389">
        <v>1579822.35</v>
      </c>
      <c r="I46" s="389">
        <v>1579822.35</v>
      </c>
      <c r="J46" s="389">
        <f>+I46-E46</f>
        <v>1579822.35</v>
      </c>
    </row>
    <row r="47" spans="1:10" ht="12" customHeight="1">
      <c r="A47" s="383"/>
      <c r="B47" s="390"/>
      <c r="C47" s="434"/>
      <c r="D47" s="404" t="s">
        <v>688</v>
      </c>
      <c r="E47" s="389">
        <v>0</v>
      </c>
      <c r="F47" s="389">
        <f>+F48</f>
        <v>17045732</v>
      </c>
      <c r="G47" s="389">
        <f>+G48</f>
        <v>17045732</v>
      </c>
      <c r="H47" s="389">
        <f>+H48</f>
        <v>10913266</v>
      </c>
      <c r="I47" s="389">
        <f>+I48</f>
        <v>10913266</v>
      </c>
      <c r="J47" s="389">
        <f>+J48</f>
        <v>10913266</v>
      </c>
    </row>
    <row r="48" spans="1:10" ht="12" customHeight="1">
      <c r="A48" s="383"/>
      <c r="B48" s="390"/>
      <c r="C48" s="36"/>
      <c r="D48" s="52" t="s">
        <v>689</v>
      </c>
      <c r="E48" s="389">
        <v>0</v>
      </c>
      <c r="F48" s="389">
        <v>17045732</v>
      </c>
      <c r="G48" s="389">
        <f>+E48+F48</f>
        <v>17045732</v>
      </c>
      <c r="H48" s="389">
        <v>10913266</v>
      </c>
      <c r="I48" s="389">
        <v>10913266</v>
      </c>
      <c r="J48" s="405">
        <f>+I48-E48</f>
        <v>10913266</v>
      </c>
    </row>
    <row r="49" spans="1:11" ht="12" customHeight="1">
      <c r="A49" s="383"/>
      <c r="B49" s="402"/>
      <c r="C49" s="530"/>
      <c r="D49" s="531"/>
      <c r="E49" s="403"/>
      <c r="F49" s="403"/>
      <c r="G49" s="403"/>
      <c r="H49" s="403"/>
      <c r="I49" s="403"/>
      <c r="J49" s="403"/>
    </row>
    <row r="50" spans="1:11" ht="12" customHeight="1">
      <c r="A50" s="383"/>
      <c r="B50" s="402"/>
      <c r="C50" s="434"/>
      <c r="D50" s="537" t="s">
        <v>690</v>
      </c>
      <c r="E50" s="403">
        <f t="shared" ref="E50:J51" si="10">+E51</f>
        <v>18231969.93</v>
      </c>
      <c r="F50" s="403">
        <f t="shared" si="10"/>
        <v>3853165.16</v>
      </c>
      <c r="G50" s="403">
        <f t="shared" si="10"/>
        <v>22085135.09</v>
      </c>
      <c r="H50" s="403">
        <f t="shared" si="10"/>
        <v>17432535.34</v>
      </c>
      <c r="I50" s="403">
        <f t="shared" si="10"/>
        <v>17432535.34</v>
      </c>
      <c r="J50" s="403">
        <f t="shared" si="10"/>
        <v>-799434.58999999985</v>
      </c>
    </row>
    <row r="51" spans="1:11" ht="12" customHeight="1">
      <c r="A51" s="383"/>
      <c r="B51" s="390"/>
      <c r="C51" s="434"/>
      <c r="D51" s="404" t="s">
        <v>691</v>
      </c>
      <c r="E51" s="389">
        <f t="shared" si="10"/>
        <v>18231969.93</v>
      </c>
      <c r="F51" s="389">
        <f t="shared" si="10"/>
        <v>3853165.16</v>
      </c>
      <c r="G51" s="389">
        <f t="shared" si="10"/>
        <v>22085135.09</v>
      </c>
      <c r="H51" s="389">
        <f t="shared" si="10"/>
        <v>17432535.34</v>
      </c>
      <c r="I51" s="389">
        <f t="shared" si="10"/>
        <v>17432535.34</v>
      </c>
      <c r="J51" s="389">
        <f t="shared" si="10"/>
        <v>-799434.58999999985</v>
      </c>
    </row>
    <row r="52" spans="1:11" ht="12" customHeight="1">
      <c r="A52" s="383"/>
      <c r="B52" s="390"/>
      <c r="C52" s="434"/>
      <c r="D52" s="404" t="s">
        <v>692</v>
      </c>
      <c r="E52" s="389">
        <v>18231969.93</v>
      </c>
      <c r="F52" s="389">
        <v>3853165.16</v>
      </c>
      <c r="G52" s="389">
        <f>+E52+F52</f>
        <v>22085135.09</v>
      </c>
      <c r="H52" s="389">
        <v>17432535.34</v>
      </c>
      <c r="I52" s="389">
        <v>17432535.34</v>
      </c>
      <c r="J52" s="389">
        <f>+I52-E52</f>
        <v>-799434.58999999985</v>
      </c>
    </row>
    <row r="53" spans="1:11" s="408" customFormat="1" ht="12" customHeight="1">
      <c r="A53" s="375"/>
      <c r="B53" s="406"/>
      <c r="C53" s="532"/>
      <c r="D53" s="533"/>
      <c r="E53" s="407"/>
      <c r="F53" s="407"/>
      <c r="G53" s="407"/>
      <c r="H53" s="407"/>
      <c r="I53" s="407"/>
      <c r="J53" s="407"/>
      <c r="K53" s="305"/>
    </row>
    <row r="54" spans="1:11" ht="12" customHeight="1">
      <c r="A54" s="383"/>
      <c r="B54" s="402"/>
      <c r="C54" s="534"/>
      <c r="D54" s="783" t="s">
        <v>3122</v>
      </c>
      <c r="E54" s="403">
        <v>0</v>
      </c>
      <c r="F54" s="403">
        <f>+F55</f>
        <v>1898767.38</v>
      </c>
      <c r="G54" s="403">
        <f>+G55</f>
        <v>1898767.38</v>
      </c>
      <c r="H54" s="403">
        <f>+H55</f>
        <v>1069826.2</v>
      </c>
      <c r="I54" s="403">
        <f>+I55</f>
        <v>1069826.2</v>
      </c>
      <c r="J54" s="403">
        <f>+J55</f>
        <v>1069826.2</v>
      </c>
    </row>
    <row r="55" spans="1:11" ht="12" customHeight="1">
      <c r="A55" s="383"/>
      <c r="B55" s="402"/>
      <c r="C55" s="534"/>
      <c r="D55" s="535" t="s">
        <v>682</v>
      </c>
      <c r="E55" s="403"/>
      <c r="F55" s="389">
        <f>+F56+F57</f>
        <v>1898767.38</v>
      </c>
      <c r="G55" s="389">
        <f>+G56+G57</f>
        <v>1898767.38</v>
      </c>
      <c r="H55" s="389">
        <f>+H56+H57</f>
        <v>1069826.2</v>
      </c>
      <c r="I55" s="389">
        <f>+I56+I57</f>
        <v>1069826.2</v>
      </c>
      <c r="J55" s="389">
        <f>+J56+J57</f>
        <v>1069826.2</v>
      </c>
    </row>
    <row r="56" spans="1:11" ht="12" customHeight="1">
      <c r="A56" s="383"/>
      <c r="B56" s="390"/>
      <c r="C56" s="434"/>
      <c r="D56" s="404" t="s">
        <v>683</v>
      </c>
      <c r="E56" s="389"/>
      <c r="F56" s="389">
        <v>1021735</v>
      </c>
      <c r="G56" s="389">
        <f>+E56+F56</f>
        <v>1021735</v>
      </c>
      <c r="H56" s="389">
        <v>1010905</v>
      </c>
      <c r="I56" s="389">
        <v>1010905</v>
      </c>
      <c r="J56" s="389">
        <f>+I56-E56</f>
        <v>1010905</v>
      </c>
    </row>
    <row r="57" spans="1:11" ht="12" customHeight="1">
      <c r="A57" s="383"/>
      <c r="B57" s="392"/>
      <c r="C57" s="393"/>
      <c r="D57" s="536" t="s">
        <v>687</v>
      </c>
      <c r="E57" s="396"/>
      <c r="F57" s="396">
        <v>877032.38</v>
      </c>
      <c r="G57" s="389">
        <f>+E57+F57</f>
        <v>877032.38</v>
      </c>
      <c r="H57" s="396">
        <v>58921.2</v>
      </c>
      <c r="I57" s="396">
        <v>58921.2</v>
      </c>
      <c r="J57" s="396">
        <f>+I57-E57</f>
        <v>58921.2</v>
      </c>
    </row>
    <row r="58" spans="1:11" ht="12" customHeight="1">
      <c r="A58" s="375"/>
      <c r="B58" s="501"/>
      <c r="C58" s="502"/>
      <c r="D58" s="503" t="s">
        <v>218</v>
      </c>
      <c r="E58" s="504">
        <f>+E35+E44+E50</f>
        <v>18577669.93</v>
      </c>
      <c r="F58" s="505">
        <f>+F35+F44+F50+F54</f>
        <v>28295461.810000002</v>
      </c>
      <c r="G58" s="504">
        <f>+G35+G44+G50+G54</f>
        <v>46873131.740000002</v>
      </c>
      <c r="H58" s="504">
        <f>+H35+H44+H50+H54</f>
        <v>32468439.779999997</v>
      </c>
      <c r="I58" s="504">
        <f>+I35+I44+I50+I54</f>
        <v>32468439.779999997</v>
      </c>
      <c r="J58" s="965">
        <f>+J35+J44+J50+J54</f>
        <v>13890769.85</v>
      </c>
    </row>
    <row r="59" spans="1:11">
      <c r="A59" s="383"/>
      <c r="B59" s="16" t="s">
        <v>76</v>
      </c>
      <c r="C59" s="506"/>
      <c r="D59" s="506"/>
      <c r="E59" s="506"/>
      <c r="F59" s="507"/>
      <c r="G59" s="507"/>
      <c r="H59" s="967" t="s">
        <v>298</v>
      </c>
      <c r="I59" s="968"/>
      <c r="J59" s="966"/>
    </row>
    <row r="60" spans="1:11">
      <c r="A60" s="383"/>
      <c r="B60" s="964"/>
      <c r="C60" s="964"/>
      <c r="D60" s="964"/>
      <c r="E60" s="964"/>
      <c r="F60" s="964"/>
      <c r="G60" s="964"/>
      <c r="H60" s="964"/>
      <c r="I60" s="964"/>
      <c r="J60" s="964"/>
    </row>
    <row r="61" spans="1:11">
      <c r="B61" s="16" t="s">
        <v>220</v>
      </c>
      <c r="C61" s="16"/>
      <c r="D61" s="16"/>
      <c r="E61" s="16"/>
      <c r="F61" s="16"/>
      <c r="G61" s="16"/>
      <c r="H61" s="16"/>
      <c r="I61" s="16"/>
      <c r="J61" s="16"/>
    </row>
    <row r="62" spans="1:11">
      <c r="B62" s="26"/>
      <c r="C62" s="26"/>
      <c r="D62" s="26"/>
      <c r="E62" s="26"/>
      <c r="F62" s="26"/>
      <c r="G62" s="26"/>
      <c r="H62" s="26"/>
      <c r="I62" s="26"/>
      <c r="J62" s="26"/>
    </row>
    <row r="63" spans="1:11">
      <c r="B63" s="26"/>
      <c r="C63" s="26"/>
      <c r="D63" s="26"/>
      <c r="E63" s="26"/>
      <c r="F63" s="26"/>
      <c r="G63" s="26"/>
      <c r="H63" s="26"/>
      <c r="I63" s="26"/>
      <c r="J63" s="26"/>
    </row>
    <row r="65" spans="4:11">
      <c r="D65" s="282"/>
    </row>
    <row r="66" spans="4:11">
      <c r="D66" s="285" t="s">
        <v>541</v>
      </c>
      <c r="E66" s="285"/>
      <c r="F66" s="219"/>
      <c r="G66" s="219"/>
      <c r="H66" s="863" t="s">
        <v>542</v>
      </c>
      <c r="I66" s="863"/>
      <c r="J66" s="863"/>
      <c r="K66" s="863"/>
    </row>
    <row r="67" spans="4:11" ht="12" customHeight="1">
      <c r="D67" s="969" t="s">
        <v>3252</v>
      </c>
      <c r="E67" s="969"/>
      <c r="F67" s="223"/>
      <c r="G67" s="223"/>
      <c r="H67" s="864" t="s">
        <v>543</v>
      </c>
      <c r="I67" s="864"/>
      <c r="J67" s="864"/>
      <c r="K67" s="864"/>
    </row>
  </sheetData>
  <mergeCells count="34">
    <mergeCell ref="B1:J1"/>
    <mergeCell ref="B3:J3"/>
    <mergeCell ref="B7:D9"/>
    <mergeCell ref="E7:I7"/>
    <mergeCell ref="J7:J8"/>
    <mergeCell ref="D2:J2"/>
    <mergeCell ref="E5:H5"/>
    <mergeCell ref="B24:D24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C20:D20"/>
    <mergeCell ref="B23:D23"/>
    <mergeCell ref="C21:D21"/>
    <mergeCell ref="C22:D22"/>
    <mergeCell ref="B25:D25"/>
    <mergeCell ref="B26:D26"/>
    <mergeCell ref="J28:J29"/>
    <mergeCell ref="H29:I29"/>
    <mergeCell ref="B31:D33"/>
    <mergeCell ref="E31:I31"/>
    <mergeCell ref="J31:J32"/>
    <mergeCell ref="H66:K66"/>
    <mergeCell ref="H67:K67"/>
    <mergeCell ref="B60:J60"/>
    <mergeCell ref="J58:J59"/>
    <mergeCell ref="H59:I59"/>
    <mergeCell ref="D67:E67"/>
  </mergeCells>
  <printOptions horizontalCentered="1"/>
  <pageMargins left="0.31496062992125984" right="0.70866141732283472" top="0" bottom="0" header="0.31496062992125984" footer="0.31496062992125984"/>
  <pageSetup scale="71" orientation="landscape" r:id="rId1"/>
  <ignoredErrors>
    <ignoredError sqref="E9:F9 H9:I9 E33:F33 H33:I33" numberStoredAsText="1"/>
  </ignoredError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29"/>
  <sheetViews>
    <sheetView showGridLines="0" zoomScale="85" zoomScaleNormal="85" workbookViewId="0">
      <selection activeCell="C30" sqref="C30"/>
    </sheetView>
  </sheetViews>
  <sheetFormatPr baseColWidth="10" defaultRowHeight="12.75"/>
  <cols>
    <col min="1" max="1" width="2.28515625" style="26" customWidth="1"/>
    <col min="2" max="2" width="3.28515625" style="275" customWidth="1"/>
    <col min="3" max="3" width="46.7109375" style="275" customWidth="1"/>
    <col min="4" max="4" width="15.140625" style="275" customWidth="1"/>
    <col min="5" max="5" width="15.28515625" style="275" bestFit="1" customWidth="1"/>
    <col min="6" max="6" width="15.7109375" style="275" customWidth="1"/>
    <col min="7" max="7" width="16.28515625" style="275" bestFit="1" customWidth="1"/>
    <col min="8" max="10" width="15.28515625" style="275" bestFit="1" customWidth="1"/>
    <col min="11" max="11" width="16" style="275" bestFit="1" customWidth="1"/>
    <col min="12" max="12" width="2.7109375" style="26" customWidth="1"/>
    <col min="13" max="16384" width="11.42578125" style="275"/>
  </cols>
  <sheetData>
    <row r="1" spans="2:11" ht="7.5" customHeight="1">
      <c r="B1" s="886"/>
      <c r="C1" s="886"/>
      <c r="D1" s="886"/>
      <c r="E1" s="886"/>
      <c r="F1" s="886"/>
      <c r="G1" s="886"/>
      <c r="H1" s="886"/>
      <c r="I1" s="886"/>
      <c r="J1" s="886"/>
      <c r="K1" s="886"/>
    </row>
    <row r="2" spans="2:11" ht="19.5" customHeight="1">
      <c r="B2" s="886" t="s">
        <v>451</v>
      </c>
      <c r="C2" s="886"/>
      <c r="D2" s="886"/>
      <c r="E2" s="886"/>
      <c r="F2" s="886"/>
      <c r="G2" s="886"/>
      <c r="H2" s="886"/>
      <c r="I2" s="886"/>
      <c r="J2" s="886"/>
      <c r="K2" s="886"/>
    </row>
    <row r="3" spans="2:11" ht="19.5" customHeight="1">
      <c r="B3" s="886" t="s">
        <v>452</v>
      </c>
      <c r="C3" s="886"/>
      <c r="D3" s="886"/>
      <c r="E3" s="886"/>
      <c r="F3" s="886"/>
      <c r="G3" s="886"/>
      <c r="H3" s="886"/>
      <c r="I3" s="886"/>
      <c r="J3" s="886"/>
      <c r="K3" s="886"/>
    </row>
    <row r="4" spans="2:11" ht="19.5" customHeight="1">
      <c r="B4" s="886" t="s">
        <v>3216</v>
      </c>
      <c r="C4" s="886"/>
      <c r="D4" s="886"/>
      <c r="E4" s="886"/>
      <c r="F4" s="886"/>
      <c r="G4" s="886"/>
      <c r="H4" s="886"/>
      <c r="I4" s="886"/>
      <c r="J4" s="886"/>
      <c r="K4" s="886"/>
    </row>
    <row r="5" spans="2:11" s="26" customFormat="1"/>
    <row r="6" spans="2:11" s="26" customFormat="1">
      <c r="C6" s="31" t="s">
        <v>3</v>
      </c>
      <c r="D6" s="852" t="s">
        <v>717</v>
      </c>
      <c r="E6" s="852"/>
      <c r="F6" s="852"/>
      <c r="G6" s="852"/>
      <c r="H6" s="73"/>
      <c r="I6" s="73"/>
      <c r="J6" s="73"/>
    </row>
    <row r="7" spans="2:11" s="26" customFormat="1"/>
    <row r="8" spans="2:11">
      <c r="B8" s="979" t="s">
        <v>74</v>
      </c>
      <c r="C8" s="979"/>
      <c r="D8" s="980" t="s">
        <v>222</v>
      </c>
      <c r="E8" s="980"/>
      <c r="F8" s="980"/>
      <c r="G8" s="980"/>
      <c r="H8" s="980"/>
      <c r="I8" s="980"/>
      <c r="J8" s="980"/>
      <c r="K8" s="980" t="s">
        <v>223</v>
      </c>
    </row>
    <row r="9" spans="2:11" ht="25.5">
      <c r="B9" s="979"/>
      <c r="C9" s="979"/>
      <c r="D9" s="409" t="s">
        <v>224</v>
      </c>
      <c r="E9" s="409" t="s">
        <v>225</v>
      </c>
      <c r="F9" s="409" t="s">
        <v>203</v>
      </c>
      <c r="G9" s="409" t="s">
        <v>403</v>
      </c>
      <c r="H9" s="409" t="s">
        <v>204</v>
      </c>
      <c r="I9" s="409" t="s">
        <v>404</v>
      </c>
      <c r="J9" s="409" t="s">
        <v>226</v>
      </c>
      <c r="K9" s="980"/>
    </row>
    <row r="10" spans="2:11">
      <c r="B10" s="979"/>
      <c r="C10" s="979"/>
      <c r="D10" s="409">
        <v>1</v>
      </c>
      <c r="E10" s="409">
        <v>2</v>
      </c>
      <c r="F10" s="409" t="s">
        <v>227</v>
      </c>
      <c r="G10" s="409">
        <v>4</v>
      </c>
      <c r="H10" s="409">
        <v>5</v>
      </c>
      <c r="I10" s="409">
        <v>6</v>
      </c>
      <c r="J10" s="409">
        <v>7</v>
      </c>
      <c r="K10" s="409" t="s">
        <v>466</v>
      </c>
    </row>
    <row r="11" spans="2:11">
      <c r="B11" s="410"/>
      <c r="C11" s="411"/>
      <c r="D11" s="412"/>
      <c r="E11" s="412"/>
      <c r="F11" s="412"/>
      <c r="G11" s="412"/>
      <c r="H11" s="412"/>
      <c r="I11" s="412"/>
      <c r="J11" s="412"/>
      <c r="K11" s="412"/>
    </row>
    <row r="12" spans="2:11">
      <c r="B12" s="413"/>
      <c r="C12" s="517"/>
      <c r="D12" s="632"/>
      <c r="E12" s="631"/>
      <c r="F12" s="544"/>
      <c r="G12" s="544"/>
      <c r="H12" s="632"/>
      <c r="I12" s="632"/>
      <c r="J12" s="631"/>
      <c r="K12" s="544"/>
    </row>
    <row r="13" spans="2:11">
      <c r="B13" s="413"/>
      <c r="C13" s="415" t="s">
        <v>3123</v>
      </c>
      <c r="D13" s="659">
        <v>18577669.93</v>
      </c>
      <c r="E13" s="660">
        <v>28295461.809999999</v>
      </c>
      <c r="F13" s="661">
        <f>+D13+E13</f>
        <v>46873131.739999995</v>
      </c>
      <c r="G13" s="661">
        <v>28875704.289999999</v>
      </c>
      <c r="H13" s="659">
        <v>23456023.27</v>
      </c>
      <c r="I13" s="659">
        <v>23456023.27</v>
      </c>
      <c r="J13" s="660">
        <v>23456023.27</v>
      </c>
      <c r="K13" s="661">
        <f>+F13-H13</f>
        <v>23417108.469999995</v>
      </c>
    </row>
    <row r="14" spans="2:11">
      <c r="B14" s="413"/>
      <c r="C14" s="415"/>
      <c r="D14" s="632"/>
      <c r="E14" s="631"/>
      <c r="F14" s="544"/>
      <c r="G14" s="544"/>
      <c r="H14" s="632"/>
      <c r="I14" s="632"/>
      <c r="J14" s="631"/>
      <c r="K14" s="544"/>
    </row>
    <row r="15" spans="2:11">
      <c r="B15" s="413"/>
      <c r="C15" s="415"/>
      <c r="D15" s="632"/>
      <c r="E15" s="631"/>
      <c r="F15" s="544"/>
      <c r="G15" s="544"/>
      <c r="H15" s="632"/>
      <c r="I15" s="632"/>
      <c r="J15" s="631"/>
      <c r="K15" s="544"/>
    </row>
    <row r="16" spans="2:11">
      <c r="B16" s="413"/>
      <c r="C16" s="415"/>
      <c r="D16" s="414">
        <v>0</v>
      </c>
      <c r="E16" s="414">
        <v>0</v>
      </c>
      <c r="F16" s="414">
        <f t="shared" ref="F16:F19" si="0">+D16+E16</f>
        <v>0</v>
      </c>
      <c r="G16" s="414">
        <v>0</v>
      </c>
      <c r="H16" s="414">
        <v>0</v>
      </c>
      <c r="I16" s="414">
        <v>0</v>
      </c>
      <c r="J16" s="414">
        <v>0</v>
      </c>
      <c r="K16" s="414">
        <f t="shared" ref="K16:K20" si="1">+F16-H16</f>
        <v>0</v>
      </c>
    </row>
    <row r="17" spans="1:12">
      <c r="B17" s="413"/>
      <c r="C17" s="415"/>
      <c r="D17" s="414">
        <v>0</v>
      </c>
      <c r="E17" s="414">
        <v>0</v>
      </c>
      <c r="F17" s="414">
        <f t="shared" si="0"/>
        <v>0</v>
      </c>
      <c r="G17" s="414">
        <v>0</v>
      </c>
      <c r="H17" s="414">
        <v>0</v>
      </c>
      <c r="I17" s="414">
        <v>0</v>
      </c>
      <c r="J17" s="414">
        <v>0</v>
      </c>
      <c r="K17" s="414">
        <f t="shared" si="1"/>
        <v>0</v>
      </c>
    </row>
    <row r="18" spans="1:12">
      <c r="B18" s="413"/>
      <c r="C18" s="415"/>
      <c r="D18" s="414">
        <v>0</v>
      </c>
      <c r="E18" s="414">
        <v>0</v>
      </c>
      <c r="F18" s="414">
        <f t="shared" si="0"/>
        <v>0</v>
      </c>
      <c r="G18" s="414">
        <v>0</v>
      </c>
      <c r="H18" s="414">
        <v>0</v>
      </c>
      <c r="I18" s="414">
        <v>0</v>
      </c>
      <c r="J18" s="414">
        <v>0</v>
      </c>
      <c r="K18" s="414">
        <f t="shared" si="1"/>
        <v>0</v>
      </c>
    </row>
    <row r="19" spans="1:12">
      <c r="B19" s="413"/>
      <c r="C19" s="415"/>
      <c r="D19" s="414">
        <v>0</v>
      </c>
      <c r="E19" s="414">
        <v>0</v>
      </c>
      <c r="F19" s="414">
        <f t="shared" si="0"/>
        <v>0</v>
      </c>
      <c r="G19" s="414">
        <v>0</v>
      </c>
      <c r="H19" s="414">
        <v>0</v>
      </c>
      <c r="I19" s="414">
        <v>0</v>
      </c>
      <c r="J19" s="414">
        <v>0</v>
      </c>
      <c r="K19" s="414">
        <f t="shared" si="1"/>
        <v>0</v>
      </c>
    </row>
    <row r="20" spans="1:12">
      <c r="B20" s="413"/>
      <c r="C20" s="415"/>
      <c r="D20" s="414">
        <v>0</v>
      </c>
      <c r="E20" s="414">
        <v>0</v>
      </c>
      <c r="F20" s="414">
        <v>0</v>
      </c>
      <c r="G20" s="414">
        <v>0</v>
      </c>
      <c r="H20" s="414">
        <v>0</v>
      </c>
      <c r="I20" s="414">
        <v>0</v>
      </c>
      <c r="J20" s="414">
        <v>0</v>
      </c>
      <c r="K20" s="414">
        <f t="shared" si="1"/>
        <v>0</v>
      </c>
    </row>
    <row r="21" spans="1:12">
      <c r="B21" s="416"/>
      <c r="C21" s="417"/>
      <c r="D21" s="418"/>
      <c r="E21" s="418"/>
      <c r="F21" s="418"/>
      <c r="G21" s="418"/>
      <c r="H21" s="418"/>
      <c r="I21" s="418"/>
      <c r="J21" s="418"/>
      <c r="K21" s="418"/>
    </row>
    <row r="22" spans="1:12" s="408" customFormat="1">
      <c r="A22" s="305"/>
      <c r="B22" s="419"/>
      <c r="C22" s="420" t="s">
        <v>228</v>
      </c>
      <c r="D22" s="421">
        <f>SUM(D12:D20)</f>
        <v>18577669.93</v>
      </c>
      <c r="E22" s="421">
        <f t="shared" ref="E22:K22" si="2">SUM(E12:E20)</f>
        <v>28295461.809999999</v>
      </c>
      <c r="F22" s="421">
        <f t="shared" si="2"/>
        <v>46873131.739999995</v>
      </c>
      <c r="G22" s="421">
        <f t="shared" si="2"/>
        <v>28875704.289999999</v>
      </c>
      <c r="H22" s="421">
        <f t="shared" si="2"/>
        <v>23456023.27</v>
      </c>
      <c r="I22" s="421">
        <f t="shared" si="2"/>
        <v>23456023.27</v>
      </c>
      <c r="J22" s="421">
        <f t="shared" si="2"/>
        <v>23456023.27</v>
      </c>
      <c r="K22" s="421">
        <f t="shared" si="2"/>
        <v>23417108.469999995</v>
      </c>
      <c r="L22" s="305"/>
    </row>
    <row r="23" spans="1:12"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4" spans="1:12">
      <c r="B24" s="16" t="s">
        <v>76</v>
      </c>
      <c r="F24" s="26"/>
      <c r="G24" s="26"/>
      <c r="H24" s="26"/>
      <c r="I24" s="26"/>
      <c r="J24" s="26"/>
      <c r="K24" s="26"/>
    </row>
    <row r="25" spans="1:12"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2"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spans="1:12">
      <c r="B27" s="26"/>
      <c r="C27" s="73"/>
      <c r="D27" s="26"/>
      <c r="E27" s="26"/>
      <c r="F27" s="73"/>
      <c r="G27" s="73"/>
      <c r="H27" s="73"/>
      <c r="I27" s="73"/>
      <c r="J27" s="73"/>
      <c r="K27" s="73"/>
    </row>
    <row r="28" spans="1:12">
      <c r="C28" s="285" t="s">
        <v>541</v>
      </c>
      <c r="F28" s="863" t="s">
        <v>542</v>
      </c>
      <c r="G28" s="863"/>
      <c r="H28" s="863"/>
      <c r="I28" s="863"/>
      <c r="J28" s="863"/>
      <c r="K28" s="863"/>
    </row>
    <row r="29" spans="1:12">
      <c r="C29" s="969" t="s">
        <v>3253</v>
      </c>
      <c r="D29" s="969"/>
      <c r="F29" s="864" t="s">
        <v>544</v>
      </c>
      <c r="G29" s="864"/>
      <c r="H29" s="864"/>
      <c r="I29" s="864"/>
      <c r="J29" s="864"/>
      <c r="K29" s="864"/>
    </row>
  </sheetData>
  <mergeCells count="11">
    <mergeCell ref="B1:K1"/>
    <mergeCell ref="B2:K2"/>
    <mergeCell ref="B3:K3"/>
    <mergeCell ref="B4:K4"/>
    <mergeCell ref="F29:K29"/>
    <mergeCell ref="F28:K28"/>
    <mergeCell ref="B8:C10"/>
    <mergeCell ref="D8:J8"/>
    <mergeCell ref="K8:K9"/>
    <mergeCell ref="D6:G6"/>
    <mergeCell ref="C29:D29"/>
  </mergeCells>
  <pageMargins left="0.70866141732283472" right="0.70866141732283472" top="0.78740157480314965" bottom="0.74803149606299213" header="0.31496062992125984" footer="0.31496062992125984"/>
  <pageSetup scale="68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21"/>
  <sheetViews>
    <sheetView showGridLines="0" zoomScale="85" zoomScaleNormal="85" workbookViewId="0">
      <selection activeCell="C22" sqref="C22"/>
    </sheetView>
  </sheetViews>
  <sheetFormatPr baseColWidth="10" defaultRowHeight="12.75"/>
  <cols>
    <col min="1" max="1" width="2.5703125" style="26" customWidth="1"/>
    <col min="2" max="2" width="2" style="275" customWidth="1"/>
    <col min="3" max="3" width="45.85546875" style="275" customWidth="1"/>
    <col min="4" max="4" width="13.85546875" style="275" bestFit="1" customWidth="1"/>
    <col min="5" max="5" width="14.42578125" style="275" bestFit="1" customWidth="1"/>
    <col min="6" max="6" width="13.85546875" style="275" bestFit="1" customWidth="1"/>
    <col min="7" max="7" width="15.28515625" style="275" bestFit="1" customWidth="1"/>
    <col min="8" max="11" width="13.85546875" style="275" bestFit="1" customWidth="1"/>
    <col min="12" max="12" width="4" style="26" customWidth="1"/>
    <col min="13" max="16384" width="11.42578125" style="275"/>
  </cols>
  <sheetData>
    <row r="1" spans="1:12" ht="16.5" customHeight="1">
      <c r="B1" s="886" t="s">
        <v>451</v>
      </c>
      <c r="C1" s="886"/>
      <c r="D1" s="886"/>
      <c r="E1" s="886"/>
      <c r="F1" s="886"/>
      <c r="G1" s="886"/>
      <c r="H1" s="886"/>
      <c r="I1" s="886"/>
      <c r="J1" s="886"/>
      <c r="K1" s="886"/>
    </row>
    <row r="2" spans="1:12" ht="16.5" customHeight="1">
      <c r="B2" s="886" t="s">
        <v>453</v>
      </c>
      <c r="C2" s="886"/>
      <c r="D2" s="886"/>
      <c r="E2" s="886"/>
      <c r="F2" s="886"/>
      <c r="G2" s="886"/>
      <c r="H2" s="886"/>
      <c r="I2" s="886"/>
      <c r="J2" s="886"/>
      <c r="K2" s="886"/>
    </row>
    <row r="3" spans="1:12" ht="16.5" customHeight="1">
      <c r="B3" s="886" t="s">
        <v>3216</v>
      </c>
      <c r="C3" s="886"/>
      <c r="D3" s="886"/>
      <c r="E3" s="886"/>
      <c r="F3" s="886"/>
      <c r="G3" s="886"/>
      <c r="H3" s="886"/>
      <c r="I3" s="886"/>
      <c r="J3" s="886"/>
      <c r="K3" s="886"/>
    </row>
    <row r="4" spans="1:12" s="26" customFormat="1"/>
    <row r="5" spans="1:12" s="26" customFormat="1">
      <c r="C5" s="31" t="s">
        <v>3</v>
      </c>
      <c r="D5" s="852" t="s">
        <v>717</v>
      </c>
      <c r="E5" s="852"/>
      <c r="F5" s="852"/>
      <c r="G5" s="852"/>
      <c r="H5" s="289"/>
      <c r="I5" s="289"/>
      <c r="J5" s="73"/>
    </row>
    <row r="6" spans="1:12" s="26" customFormat="1"/>
    <row r="7" spans="1:12">
      <c r="B7" s="981" t="s">
        <v>74</v>
      </c>
      <c r="C7" s="982"/>
      <c r="D7" s="980" t="s">
        <v>229</v>
      </c>
      <c r="E7" s="980"/>
      <c r="F7" s="980"/>
      <c r="G7" s="980"/>
      <c r="H7" s="980"/>
      <c r="I7" s="980"/>
      <c r="J7" s="980"/>
      <c r="K7" s="980" t="s">
        <v>223</v>
      </c>
    </row>
    <row r="8" spans="1:12" ht="25.5">
      <c r="B8" s="983"/>
      <c r="C8" s="984"/>
      <c r="D8" s="409" t="s">
        <v>224</v>
      </c>
      <c r="E8" s="409" t="s">
        <v>225</v>
      </c>
      <c r="F8" s="409" t="s">
        <v>203</v>
      </c>
      <c r="G8" s="409" t="s">
        <v>403</v>
      </c>
      <c r="H8" s="409" t="s">
        <v>204</v>
      </c>
      <c r="I8" s="409" t="s">
        <v>404</v>
      </c>
      <c r="J8" s="409" t="s">
        <v>226</v>
      </c>
      <c r="K8" s="980"/>
    </row>
    <row r="9" spans="1:12">
      <c r="B9" s="985"/>
      <c r="C9" s="986"/>
      <c r="D9" s="409">
        <v>1</v>
      </c>
      <c r="E9" s="409">
        <v>2</v>
      </c>
      <c r="F9" s="409" t="s">
        <v>227</v>
      </c>
      <c r="G9" s="409">
        <v>4</v>
      </c>
      <c r="H9" s="409">
        <v>5</v>
      </c>
      <c r="I9" s="409">
        <v>6</v>
      </c>
      <c r="J9" s="409">
        <v>7</v>
      </c>
      <c r="K9" s="409" t="s">
        <v>466</v>
      </c>
    </row>
    <row r="10" spans="1:12">
      <c r="B10" s="422"/>
      <c r="C10" s="423"/>
      <c r="D10" s="424"/>
      <c r="E10" s="424"/>
      <c r="F10" s="424"/>
      <c r="G10" s="424"/>
      <c r="H10" s="424"/>
      <c r="I10" s="424"/>
      <c r="J10" s="424"/>
      <c r="K10" s="424"/>
    </row>
    <row r="11" spans="1:12" ht="18.75" customHeight="1">
      <c r="B11" s="410"/>
      <c r="C11" s="425" t="s">
        <v>230</v>
      </c>
      <c r="D11" s="664">
        <v>16798192.239999998</v>
      </c>
      <c r="E11" s="665">
        <v>20876520.57</v>
      </c>
      <c r="F11" s="662">
        <f>+D11+E11</f>
        <v>37674712.810000002</v>
      </c>
      <c r="G11" s="662">
        <v>20782770.620000001</v>
      </c>
      <c r="H11" s="662">
        <v>19702822.620000001</v>
      </c>
      <c r="I11" s="662">
        <v>19702822.620000001</v>
      </c>
      <c r="J11" s="662">
        <v>19702822.620000001</v>
      </c>
      <c r="K11" s="662">
        <f t="shared" ref="K11:K14" si="0">F11-H11</f>
        <v>17971890.190000001</v>
      </c>
    </row>
    <row r="12" spans="1:12" ht="22.5" customHeight="1">
      <c r="B12" s="427"/>
      <c r="C12" s="425" t="s">
        <v>231</v>
      </c>
      <c r="D12" s="664">
        <v>1165870</v>
      </c>
      <c r="E12" s="665">
        <v>7418941.2400000002</v>
      </c>
      <c r="F12" s="662">
        <f>+D12+E12</f>
        <v>8584811.2400000002</v>
      </c>
      <c r="G12" s="662">
        <v>8092933.6699999999</v>
      </c>
      <c r="H12" s="662">
        <v>3753200.65</v>
      </c>
      <c r="I12" s="662">
        <v>3753200.65</v>
      </c>
      <c r="J12" s="662">
        <v>3753200.65</v>
      </c>
      <c r="K12" s="662">
        <f t="shared" si="0"/>
        <v>4831610.59</v>
      </c>
    </row>
    <row r="13" spans="1:12" ht="25.5">
      <c r="B13" s="427"/>
      <c r="C13" s="425" t="s">
        <v>232</v>
      </c>
      <c r="D13" s="662">
        <v>613607.68999999994</v>
      </c>
      <c r="E13" s="662">
        <v>0</v>
      </c>
      <c r="F13" s="662">
        <f>+D13+E13</f>
        <v>613607.68999999994</v>
      </c>
      <c r="G13" s="662">
        <v>0</v>
      </c>
      <c r="H13" s="662">
        <v>0</v>
      </c>
      <c r="I13" s="662">
        <v>0</v>
      </c>
      <c r="J13" s="662">
        <v>0</v>
      </c>
      <c r="K13" s="662">
        <f t="shared" si="0"/>
        <v>613607.68999999994</v>
      </c>
    </row>
    <row r="14" spans="1:12">
      <c r="B14" s="428"/>
      <c r="C14" s="429" t="s">
        <v>3145</v>
      </c>
      <c r="D14" s="663">
        <v>613607.68999999994</v>
      </c>
      <c r="E14" s="663">
        <v>0</v>
      </c>
      <c r="F14" s="663">
        <f>+D14+E14</f>
        <v>613607.68999999994</v>
      </c>
      <c r="G14" s="663">
        <v>0</v>
      </c>
      <c r="H14" s="663">
        <v>0</v>
      </c>
      <c r="I14" s="663">
        <v>0</v>
      </c>
      <c r="J14" s="663">
        <v>0</v>
      </c>
      <c r="K14" s="663">
        <f t="shared" si="0"/>
        <v>613607.68999999994</v>
      </c>
    </row>
    <row r="15" spans="1:12" s="408" customFormat="1">
      <c r="A15" s="305"/>
      <c r="B15" s="428"/>
      <c r="C15" s="429" t="s">
        <v>228</v>
      </c>
      <c r="D15" s="430">
        <f t="shared" ref="D15:K15" si="1">+D11+D12+D13</f>
        <v>18577669.93</v>
      </c>
      <c r="E15" s="430">
        <f t="shared" si="1"/>
        <v>28295461.810000002</v>
      </c>
      <c r="F15" s="430">
        <f t="shared" si="1"/>
        <v>46873131.740000002</v>
      </c>
      <c r="G15" s="430">
        <f t="shared" si="1"/>
        <v>28875704.289999999</v>
      </c>
      <c r="H15" s="430">
        <f t="shared" si="1"/>
        <v>23456023.27</v>
      </c>
      <c r="I15" s="430">
        <f t="shared" si="1"/>
        <v>23456023.27</v>
      </c>
      <c r="J15" s="430">
        <f t="shared" si="1"/>
        <v>23456023.27</v>
      </c>
      <c r="K15" s="430">
        <f t="shared" si="1"/>
        <v>23417108.470000003</v>
      </c>
      <c r="L15" s="305"/>
    </row>
    <row r="16" spans="1:12" s="26" customFormat="1"/>
    <row r="17" spans="3:11">
      <c r="C17" s="16" t="s">
        <v>76</v>
      </c>
    </row>
    <row r="18" spans="3:11">
      <c r="D18" s="431" t="str">
        <f>IF(D15=CAdmon!D22," ","ERROR")</f>
        <v xml:space="preserve"> </v>
      </c>
      <c r="E18" s="431" t="str">
        <f>IF(E15=CAdmon!E22," ","ERROR")</f>
        <v xml:space="preserve"> </v>
      </c>
      <c r="F18" s="431" t="str">
        <f>IF(F15=CAdmon!F22," ","ERROR")</f>
        <v xml:space="preserve"> </v>
      </c>
      <c r="G18" s="431"/>
      <c r="H18" s="431" t="str">
        <f>IF(H15=CAdmon!H22," ","ERROR")</f>
        <v xml:space="preserve"> </v>
      </c>
      <c r="I18" s="431"/>
      <c r="J18" s="431" t="str">
        <f>IF(J15=CAdmon!J22," ","ERROR")</f>
        <v xml:space="preserve"> </v>
      </c>
      <c r="K18" s="431" t="str">
        <f>IF(K15=CAdmon!K22," ","ERROR")</f>
        <v xml:space="preserve"> </v>
      </c>
    </row>
    <row r="19" spans="3:11">
      <c r="C19" s="282"/>
    </row>
    <row r="20" spans="3:11">
      <c r="C20" s="285" t="s">
        <v>541</v>
      </c>
      <c r="F20" s="863" t="s">
        <v>542</v>
      </c>
      <c r="G20" s="863"/>
      <c r="H20" s="863"/>
      <c r="I20" s="863"/>
      <c r="J20" s="863"/>
      <c r="K20" s="863"/>
    </row>
    <row r="21" spans="3:11">
      <c r="C21" s="969" t="s">
        <v>3254</v>
      </c>
      <c r="D21" s="969"/>
      <c r="F21" s="864" t="s">
        <v>544</v>
      </c>
      <c r="G21" s="864"/>
      <c r="H21" s="864"/>
      <c r="I21" s="864"/>
      <c r="J21" s="864"/>
      <c r="K21" s="864"/>
    </row>
  </sheetData>
  <mergeCells count="10">
    <mergeCell ref="F21:K21"/>
    <mergeCell ref="B7:C9"/>
    <mergeCell ref="D7:J7"/>
    <mergeCell ref="K7:K8"/>
    <mergeCell ref="B1:K1"/>
    <mergeCell ref="B3:K3"/>
    <mergeCell ref="F20:K20"/>
    <mergeCell ref="B2:K2"/>
    <mergeCell ref="D5:G5"/>
    <mergeCell ref="C21:D21"/>
  </mergeCells>
  <pageMargins left="0.31496062992125984" right="0.31496062992125984" top="0.98425196850393704" bottom="0.74803149606299213" header="0.31496062992125984" footer="0.31496062992125984"/>
  <pageSetup scale="79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53"/>
  <sheetViews>
    <sheetView showGridLines="0" topLeftCell="A28" zoomScale="85" zoomScaleNormal="85" workbookViewId="0">
      <selection activeCell="I57" sqref="I57"/>
    </sheetView>
  </sheetViews>
  <sheetFormatPr baseColWidth="10" defaultRowHeight="12.75"/>
  <cols>
    <col min="1" max="1" width="2.42578125" style="26" customWidth="1"/>
    <col min="2" max="2" width="4.5703125" style="275" customWidth="1"/>
    <col min="3" max="3" width="45.42578125" style="275" bestFit="1" customWidth="1"/>
    <col min="4" max="5" width="16" style="275" bestFit="1" customWidth="1"/>
    <col min="6" max="6" width="16.28515625" style="275" bestFit="1" customWidth="1"/>
    <col min="7" max="10" width="16" style="275" bestFit="1" customWidth="1"/>
    <col min="11" max="11" width="16.28515625" style="275" bestFit="1" customWidth="1"/>
    <col min="12" max="12" width="3.7109375" style="26" customWidth="1"/>
    <col min="13" max="16384" width="11.42578125" style="275"/>
  </cols>
  <sheetData>
    <row r="1" spans="2:11" ht="14.25" customHeight="1">
      <c r="B1" s="886" t="s">
        <v>451</v>
      </c>
      <c r="C1" s="886"/>
      <c r="D1" s="886"/>
      <c r="E1" s="886"/>
      <c r="F1" s="886"/>
      <c r="G1" s="886"/>
      <c r="H1" s="886"/>
      <c r="I1" s="886"/>
      <c r="J1" s="886"/>
      <c r="K1" s="886"/>
    </row>
    <row r="2" spans="2:11" ht="14.25" customHeight="1">
      <c r="B2" s="886" t="s">
        <v>454</v>
      </c>
      <c r="C2" s="886"/>
      <c r="D2" s="886"/>
      <c r="E2" s="886"/>
      <c r="F2" s="886"/>
      <c r="G2" s="886"/>
      <c r="H2" s="886"/>
      <c r="I2" s="886"/>
      <c r="J2" s="886"/>
      <c r="K2" s="886"/>
    </row>
    <row r="3" spans="2:11" ht="14.25" customHeight="1">
      <c r="B3" s="886" t="s">
        <v>3216</v>
      </c>
      <c r="C3" s="886"/>
      <c r="D3" s="886"/>
      <c r="E3" s="886"/>
      <c r="F3" s="886"/>
      <c r="G3" s="886"/>
      <c r="H3" s="886"/>
      <c r="I3" s="886"/>
      <c r="J3" s="886"/>
      <c r="K3" s="886"/>
    </row>
    <row r="4" spans="2:11" s="26" customFormat="1" ht="6.75" customHeight="1"/>
    <row r="5" spans="2:11" s="26" customFormat="1" ht="18" customHeight="1">
      <c r="C5" s="31" t="s">
        <v>3</v>
      </c>
      <c r="D5" s="852" t="s">
        <v>717</v>
      </c>
      <c r="E5" s="852"/>
      <c r="F5" s="852"/>
      <c r="G5" s="852"/>
      <c r="H5" s="73"/>
      <c r="I5" s="73"/>
      <c r="J5" s="73"/>
    </row>
    <row r="6" spans="2:11" s="26" customFormat="1" ht="6.75" customHeight="1"/>
    <row r="7" spans="2:11">
      <c r="B7" s="979" t="s">
        <v>74</v>
      </c>
      <c r="C7" s="979"/>
      <c r="D7" s="980" t="s">
        <v>222</v>
      </c>
      <c r="E7" s="980"/>
      <c r="F7" s="980"/>
      <c r="G7" s="980"/>
      <c r="H7" s="980"/>
      <c r="I7" s="980"/>
      <c r="J7" s="980"/>
      <c r="K7" s="980" t="s">
        <v>223</v>
      </c>
    </row>
    <row r="8" spans="2:11" ht="25.5">
      <c r="B8" s="979"/>
      <c r="C8" s="979"/>
      <c r="D8" s="409" t="s">
        <v>224</v>
      </c>
      <c r="E8" s="409" t="s">
        <v>225</v>
      </c>
      <c r="F8" s="409" t="s">
        <v>203</v>
      </c>
      <c r="G8" s="409" t="s">
        <v>403</v>
      </c>
      <c r="H8" s="409" t="s">
        <v>204</v>
      </c>
      <c r="I8" s="409" t="s">
        <v>404</v>
      </c>
      <c r="J8" s="409" t="s">
        <v>226</v>
      </c>
      <c r="K8" s="980"/>
    </row>
    <row r="9" spans="2:11" ht="11.25" customHeight="1">
      <c r="B9" s="979"/>
      <c r="C9" s="979"/>
      <c r="D9" s="409">
        <v>1</v>
      </c>
      <c r="E9" s="409">
        <v>2</v>
      </c>
      <c r="F9" s="409" t="s">
        <v>227</v>
      </c>
      <c r="G9" s="409">
        <v>4</v>
      </c>
      <c r="H9" s="409">
        <v>5</v>
      </c>
      <c r="I9" s="409">
        <v>6</v>
      </c>
      <c r="J9" s="409">
        <v>7</v>
      </c>
      <c r="K9" s="409" t="s">
        <v>466</v>
      </c>
    </row>
    <row r="10" spans="2:11">
      <c r="B10" s="987" t="s">
        <v>173</v>
      </c>
      <c r="C10" s="988"/>
      <c r="D10" s="539">
        <f>SUM(D11:D16)</f>
        <v>13806367.880000001</v>
      </c>
      <c r="E10" s="540">
        <f>SUM(E11:E16)</f>
        <v>17359596.120000001</v>
      </c>
      <c r="F10" s="541">
        <f>+D10+E10</f>
        <v>31165964</v>
      </c>
      <c r="G10" s="539">
        <f>SUM(G11:G16)</f>
        <v>16136210.800000001</v>
      </c>
      <c r="H10" s="550">
        <f>SUM(H11:H16)</f>
        <v>16121775.34</v>
      </c>
      <c r="I10" s="539">
        <f>SUM(I11:I16)</f>
        <v>16121775.34</v>
      </c>
      <c r="J10" s="540">
        <f>SUM(J11:J16)</f>
        <v>16121775.34</v>
      </c>
      <c r="K10" s="541">
        <f t="shared" ref="K10:K45" si="0">+F10-H10</f>
        <v>15044188.66</v>
      </c>
    </row>
    <row r="11" spans="2:11" ht="12.75" customHeight="1">
      <c r="B11" s="515"/>
      <c r="C11" s="514" t="s">
        <v>693</v>
      </c>
      <c r="D11" s="542">
        <v>9781615.8800000008</v>
      </c>
      <c r="E11" s="543">
        <v>11583546.720000001</v>
      </c>
      <c r="F11" s="544">
        <f>+D11+E11</f>
        <v>21365162.600000001</v>
      </c>
      <c r="G11" s="542">
        <v>11647797.550000001</v>
      </c>
      <c r="H11" s="543">
        <v>11647797.550000001</v>
      </c>
      <c r="I11" s="545">
        <v>11647797.550000001</v>
      </c>
      <c r="J11" s="545">
        <v>11647797.550000001</v>
      </c>
      <c r="K11" s="545">
        <f t="shared" si="0"/>
        <v>9717365.0500000007</v>
      </c>
    </row>
    <row r="12" spans="2:11">
      <c r="B12" s="515"/>
      <c r="C12" s="514" t="s">
        <v>694</v>
      </c>
      <c r="D12" s="542">
        <v>330000</v>
      </c>
      <c r="E12" s="543">
        <v>46450</v>
      </c>
      <c r="F12" s="544">
        <f t="shared" ref="F12:F16" si="1">+D12+E12</f>
        <v>376450</v>
      </c>
      <c r="G12" s="542">
        <v>291606.01</v>
      </c>
      <c r="H12" s="543">
        <v>284006.01</v>
      </c>
      <c r="I12" s="545">
        <v>284006.01</v>
      </c>
      <c r="J12" s="545">
        <v>284006.01</v>
      </c>
      <c r="K12" s="545">
        <f t="shared" si="0"/>
        <v>92443.989999999991</v>
      </c>
    </row>
    <row r="13" spans="2:11">
      <c r="B13" s="515"/>
      <c r="C13" s="514" t="s">
        <v>695</v>
      </c>
      <c r="D13" s="542">
        <v>1522652</v>
      </c>
      <c r="E13" s="543">
        <v>1729308.1</v>
      </c>
      <c r="F13" s="544">
        <f t="shared" si="1"/>
        <v>3251960.1</v>
      </c>
      <c r="G13" s="542">
        <v>648963.53</v>
      </c>
      <c r="H13" s="543">
        <v>648963.53</v>
      </c>
      <c r="I13" s="545">
        <v>648963.53</v>
      </c>
      <c r="J13" s="545">
        <v>648963.53</v>
      </c>
      <c r="K13" s="545">
        <f t="shared" si="0"/>
        <v>2602996.5700000003</v>
      </c>
    </row>
    <row r="14" spans="2:11">
      <c r="B14" s="515"/>
      <c r="C14" s="514" t="s">
        <v>696</v>
      </c>
      <c r="D14" s="542">
        <v>1539000</v>
      </c>
      <c r="E14" s="543">
        <v>2215171.96</v>
      </c>
      <c r="F14" s="544">
        <f t="shared" si="1"/>
        <v>3754171.96</v>
      </c>
      <c r="G14" s="542">
        <v>2472228.17</v>
      </c>
      <c r="H14" s="543">
        <v>2472228.17</v>
      </c>
      <c r="I14" s="545">
        <v>2472228.17</v>
      </c>
      <c r="J14" s="545">
        <v>2472228.17</v>
      </c>
      <c r="K14" s="545">
        <f t="shared" si="0"/>
        <v>1281943.79</v>
      </c>
    </row>
    <row r="15" spans="2:11">
      <c r="B15" s="433"/>
      <c r="C15" s="404" t="s">
        <v>697</v>
      </c>
      <c r="D15" s="542">
        <v>533100</v>
      </c>
      <c r="E15" s="543">
        <v>909429.34</v>
      </c>
      <c r="F15" s="544">
        <f t="shared" si="1"/>
        <v>1442529.3399999999</v>
      </c>
      <c r="G15" s="542">
        <v>880598.74</v>
      </c>
      <c r="H15" s="543">
        <v>873763.28</v>
      </c>
      <c r="I15" s="544">
        <v>873763.28</v>
      </c>
      <c r="J15" s="544">
        <v>873763.28</v>
      </c>
      <c r="K15" s="544">
        <f t="shared" si="0"/>
        <v>568766.05999999982</v>
      </c>
    </row>
    <row r="16" spans="2:11">
      <c r="B16" s="433"/>
      <c r="C16" s="404" t="s">
        <v>698</v>
      </c>
      <c r="D16" s="542">
        <v>100000</v>
      </c>
      <c r="E16" s="543">
        <v>875690</v>
      </c>
      <c r="F16" s="544">
        <f t="shared" si="1"/>
        <v>975690</v>
      </c>
      <c r="G16" s="542">
        <v>195016.8</v>
      </c>
      <c r="H16" s="543">
        <v>195016.8</v>
      </c>
      <c r="I16" s="542">
        <v>195016.8</v>
      </c>
      <c r="J16" s="542">
        <v>195016.8</v>
      </c>
      <c r="K16" s="544">
        <f t="shared" si="0"/>
        <v>780673.2</v>
      </c>
    </row>
    <row r="17" spans="2:11">
      <c r="B17" s="987" t="s">
        <v>85</v>
      </c>
      <c r="C17" s="988"/>
      <c r="D17" s="541">
        <f>SUM(D18:D24)</f>
        <v>450516</v>
      </c>
      <c r="E17" s="540">
        <f>SUM(E18:E24)</f>
        <v>603707.72</v>
      </c>
      <c r="F17" s="541">
        <f t="shared" ref="F17:F40" si="2">+D17+E17</f>
        <v>1054223.72</v>
      </c>
      <c r="G17" s="541">
        <f>SUM(G18:G24)</f>
        <v>735529.01000000013</v>
      </c>
      <c r="H17" s="550">
        <f>SUM(H18:H24)</f>
        <v>496805.38</v>
      </c>
      <c r="I17" s="541">
        <f>SUM(I18:I24)</f>
        <v>496805.38</v>
      </c>
      <c r="J17" s="540">
        <f>SUM(J18:J24)</f>
        <v>496805.38</v>
      </c>
      <c r="K17" s="541">
        <f t="shared" si="0"/>
        <v>557418.34</v>
      </c>
    </row>
    <row r="18" spans="2:11">
      <c r="B18" s="515"/>
      <c r="C18" s="546" t="s">
        <v>699</v>
      </c>
      <c r="D18" s="542">
        <v>200250</v>
      </c>
      <c r="E18" s="543">
        <v>131255.67000000001</v>
      </c>
      <c r="F18" s="544">
        <f t="shared" si="2"/>
        <v>331505.67000000004</v>
      </c>
      <c r="G18" s="542">
        <v>237489.89</v>
      </c>
      <c r="H18" s="543">
        <v>178558.75</v>
      </c>
      <c r="I18" s="542">
        <v>178558.75</v>
      </c>
      <c r="J18" s="543">
        <v>178558.75</v>
      </c>
      <c r="K18" s="545">
        <f t="shared" si="0"/>
        <v>152946.92000000004</v>
      </c>
    </row>
    <row r="19" spans="2:11">
      <c r="B19" s="515"/>
      <c r="C19" s="546" t="s">
        <v>700</v>
      </c>
      <c r="D19" s="542">
        <v>11840</v>
      </c>
      <c r="E19" s="543">
        <v>20982.75</v>
      </c>
      <c r="F19" s="544">
        <f t="shared" si="2"/>
        <v>32822.75</v>
      </c>
      <c r="G19" s="542">
        <v>22126.85</v>
      </c>
      <c r="H19" s="543">
        <v>22126.85</v>
      </c>
      <c r="I19" s="542">
        <v>22126.85</v>
      </c>
      <c r="J19" s="543">
        <v>22126.85</v>
      </c>
      <c r="K19" s="545">
        <f t="shared" si="0"/>
        <v>10695.900000000001</v>
      </c>
    </row>
    <row r="20" spans="2:11">
      <c r="B20" s="515"/>
      <c r="C20" s="546" t="s">
        <v>701</v>
      </c>
      <c r="D20" s="542">
        <v>21273</v>
      </c>
      <c r="E20" s="543">
        <v>112490.94</v>
      </c>
      <c r="F20" s="544">
        <f t="shared" si="2"/>
        <v>133763.94</v>
      </c>
      <c r="G20" s="542">
        <v>81773.94</v>
      </c>
      <c r="H20" s="543">
        <v>45384.5</v>
      </c>
      <c r="I20" s="542">
        <v>45384.5</v>
      </c>
      <c r="J20" s="543">
        <v>45384.5</v>
      </c>
      <c r="K20" s="545">
        <f t="shared" si="0"/>
        <v>88379.44</v>
      </c>
    </row>
    <row r="21" spans="2:11">
      <c r="B21" s="515"/>
      <c r="C21" s="546" t="s">
        <v>702</v>
      </c>
      <c r="D21" s="542">
        <v>25553</v>
      </c>
      <c r="E21" s="543">
        <v>74472.5</v>
      </c>
      <c r="F21" s="544">
        <f t="shared" si="2"/>
        <v>100025.5</v>
      </c>
      <c r="G21" s="542">
        <v>98161.91</v>
      </c>
      <c r="H21" s="543">
        <v>40202.230000000003</v>
      </c>
      <c r="I21" s="542">
        <v>40202.230000000003</v>
      </c>
      <c r="J21" s="543">
        <v>40202.230000000003</v>
      </c>
      <c r="K21" s="545">
        <f t="shared" si="0"/>
        <v>59823.27</v>
      </c>
    </row>
    <row r="22" spans="2:11">
      <c r="B22" s="515"/>
      <c r="C22" s="546" t="s">
        <v>703</v>
      </c>
      <c r="D22" s="542">
        <v>87000</v>
      </c>
      <c r="E22" s="543">
        <v>83019.570000000007</v>
      </c>
      <c r="F22" s="544">
        <f t="shared" si="2"/>
        <v>170019.57</v>
      </c>
      <c r="G22" s="542">
        <v>128096.65</v>
      </c>
      <c r="H22" s="543">
        <v>128096.65</v>
      </c>
      <c r="I22" s="542">
        <v>128096.65</v>
      </c>
      <c r="J22" s="543">
        <v>128096.65</v>
      </c>
      <c r="K22" s="545">
        <f t="shared" si="0"/>
        <v>41922.920000000013</v>
      </c>
    </row>
    <row r="23" spans="2:11">
      <c r="B23" s="515"/>
      <c r="C23" s="546" t="s">
        <v>704</v>
      </c>
      <c r="D23" s="542">
        <v>79000</v>
      </c>
      <c r="E23" s="543">
        <v>36760</v>
      </c>
      <c r="F23" s="544">
        <f t="shared" si="2"/>
        <v>115760</v>
      </c>
      <c r="G23" s="542">
        <v>67840.12</v>
      </c>
      <c r="H23" s="543">
        <v>22280.12</v>
      </c>
      <c r="I23" s="542">
        <v>22280.12</v>
      </c>
      <c r="J23" s="543">
        <v>22280.12</v>
      </c>
      <c r="K23" s="545">
        <f t="shared" si="0"/>
        <v>93479.88</v>
      </c>
    </row>
    <row r="24" spans="2:11">
      <c r="B24" s="515"/>
      <c r="C24" s="546" t="s">
        <v>705</v>
      </c>
      <c r="D24" s="542">
        <v>25600</v>
      </c>
      <c r="E24" s="543">
        <v>144726.29</v>
      </c>
      <c r="F24" s="544"/>
      <c r="G24" s="542">
        <v>100039.65</v>
      </c>
      <c r="H24" s="543">
        <v>60156.28</v>
      </c>
      <c r="I24" s="542">
        <v>60156.28</v>
      </c>
      <c r="J24" s="543">
        <v>60156.28</v>
      </c>
      <c r="K24" s="545"/>
    </row>
    <row r="25" spans="2:11">
      <c r="B25" s="987" t="s">
        <v>87</v>
      </c>
      <c r="C25" s="988"/>
      <c r="D25" s="541">
        <f>SUM(D26:D34)</f>
        <v>2441308.36</v>
      </c>
      <c r="E25" s="540">
        <f>SUM(E26:E34)</f>
        <v>3100175.5700000003</v>
      </c>
      <c r="F25" s="541">
        <f t="shared" si="2"/>
        <v>5541483.9299999997</v>
      </c>
      <c r="G25" s="541">
        <f t="shared" ref="G25:J25" si="3">SUM(G26:G34)</f>
        <v>3765034.1500000004</v>
      </c>
      <c r="H25" s="550">
        <f t="shared" si="3"/>
        <v>2989425.24</v>
      </c>
      <c r="I25" s="541">
        <f t="shared" si="3"/>
        <v>2989425.24</v>
      </c>
      <c r="J25" s="540">
        <f t="shared" si="3"/>
        <v>2989425.24</v>
      </c>
      <c r="K25" s="541">
        <f t="shared" si="0"/>
        <v>2552058.6899999995</v>
      </c>
    </row>
    <row r="26" spans="2:11">
      <c r="B26" s="433"/>
      <c r="C26" s="546" t="s">
        <v>706</v>
      </c>
      <c r="D26" s="542">
        <v>436676.75</v>
      </c>
      <c r="E26" s="543">
        <v>459153.65</v>
      </c>
      <c r="F26" s="545">
        <f t="shared" si="2"/>
        <v>895830.4</v>
      </c>
      <c r="G26" s="542">
        <v>626494.87</v>
      </c>
      <c r="H26" s="543">
        <v>624645.91</v>
      </c>
      <c r="I26" s="542">
        <v>624645.91</v>
      </c>
      <c r="J26" s="543">
        <v>624645.91</v>
      </c>
      <c r="K26" s="545">
        <f t="shared" si="0"/>
        <v>271184.49</v>
      </c>
    </row>
    <row r="27" spans="2:11">
      <c r="B27" s="433"/>
      <c r="C27" s="546" t="s">
        <v>707</v>
      </c>
      <c r="D27" s="542">
        <v>98400</v>
      </c>
      <c r="E27" s="543">
        <v>306834.71999999997</v>
      </c>
      <c r="F27" s="545">
        <f t="shared" si="2"/>
        <v>405234.72</v>
      </c>
      <c r="G27" s="542">
        <v>383330.01</v>
      </c>
      <c r="H27" s="543">
        <v>183830.74</v>
      </c>
      <c r="I27" s="542">
        <v>183830.74</v>
      </c>
      <c r="J27" s="543">
        <v>183830.74</v>
      </c>
      <c r="K27" s="545">
        <f t="shared" si="0"/>
        <v>221403.97999999998</v>
      </c>
    </row>
    <row r="28" spans="2:11">
      <c r="B28" s="433"/>
      <c r="C28" s="546" t="s">
        <v>708</v>
      </c>
      <c r="D28" s="542">
        <v>485300</v>
      </c>
      <c r="E28" s="543">
        <v>214738.44</v>
      </c>
      <c r="F28" s="545">
        <f t="shared" si="2"/>
        <v>700038.44</v>
      </c>
      <c r="G28" s="542">
        <v>510734.93</v>
      </c>
      <c r="H28" s="543">
        <v>510734.92</v>
      </c>
      <c r="I28" s="542">
        <v>510734.92</v>
      </c>
      <c r="J28" s="543">
        <v>510734.92</v>
      </c>
      <c r="K28" s="545">
        <f t="shared" si="0"/>
        <v>189303.51999999996</v>
      </c>
    </row>
    <row r="29" spans="2:11">
      <c r="B29" s="433"/>
      <c r="C29" s="546" t="s">
        <v>709</v>
      </c>
      <c r="D29" s="542">
        <v>16600</v>
      </c>
      <c r="E29" s="543">
        <v>41009.230000000003</v>
      </c>
      <c r="F29" s="545">
        <f t="shared" si="2"/>
        <v>57609.23</v>
      </c>
      <c r="G29" s="542">
        <v>57609.23</v>
      </c>
      <c r="H29" s="543">
        <v>57609.23</v>
      </c>
      <c r="I29" s="542">
        <v>57609.23</v>
      </c>
      <c r="J29" s="543">
        <v>57609.23</v>
      </c>
      <c r="K29" s="545">
        <f t="shared" si="0"/>
        <v>0</v>
      </c>
    </row>
    <row r="30" spans="2:11">
      <c r="B30" s="433"/>
      <c r="C30" s="546" t="s">
        <v>710</v>
      </c>
      <c r="D30" s="542">
        <v>532290</v>
      </c>
      <c r="E30" s="543">
        <v>1475109.1</v>
      </c>
      <c r="F30" s="545">
        <f t="shared" si="2"/>
        <v>2007399.1</v>
      </c>
      <c r="G30" s="542">
        <v>1075918.8400000001</v>
      </c>
      <c r="H30" s="543">
        <v>833465.81</v>
      </c>
      <c r="I30" s="542">
        <v>833465.81</v>
      </c>
      <c r="J30" s="543">
        <v>833465.81</v>
      </c>
      <c r="K30" s="545">
        <f t="shared" si="0"/>
        <v>1173933.29</v>
      </c>
    </row>
    <row r="31" spans="2:11">
      <c r="B31" s="433"/>
      <c r="C31" s="546" t="s">
        <v>711</v>
      </c>
      <c r="D31" s="542">
        <v>91500</v>
      </c>
      <c r="E31" s="543">
        <v>91600</v>
      </c>
      <c r="F31" s="545">
        <f t="shared" si="2"/>
        <v>183100</v>
      </c>
      <c r="G31" s="542">
        <v>154263.18</v>
      </c>
      <c r="H31" s="543">
        <v>141263.18</v>
      </c>
      <c r="I31" s="542">
        <v>141263.18</v>
      </c>
      <c r="J31" s="543">
        <v>141263.18</v>
      </c>
      <c r="K31" s="545">
        <f t="shared" si="0"/>
        <v>41836.820000000007</v>
      </c>
    </row>
    <row r="32" spans="2:11">
      <c r="B32" s="433"/>
      <c r="C32" s="546" t="s">
        <v>712</v>
      </c>
      <c r="D32" s="542">
        <v>73258.5</v>
      </c>
      <c r="E32" s="543">
        <v>53997.21</v>
      </c>
      <c r="F32" s="545">
        <f t="shared" si="2"/>
        <v>127255.70999999999</v>
      </c>
      <c r="G32" s="542">
        <v>61256.66</v>
      </c>
      <c r="H32" s="543">
        <v>58243.76</v>
      </c>
      <c r="I32" s="542">
        <v>58243.76</v>
      </c>
      <c r="J32" s="543">
        <v>58243.76</v>
      </c>
      <c r="K32" s="545">
        <f t="shared" si="0"/>
        <v>69011.949999999983</v>
      </c>
    </row>
    <row r="33" spans="1:12">
      <c r="B33" s="433"/>
      <c r="C33" s="546" t="s">
        <v>713</v>
      </c>
      <c r="D33" s="542">
        <v>209100</v>
      </c>
      <c r="E33" s="543">
        <v>45523.27</v>
      </c>
      <c r="F33" s="545">
        <f t="shared" si="2"/>
        <v>254623.27</v>
      </c>
      <c r="G33" s="542">
        <v>203649.37</v>
      </c>
      <c r="H33" s="543">
        <v>93601.35</v>
      </c>
      <c r="I33" s="542">
        <v>93601.35</v>
      </c>
      <c r="J33" s="543">
        <v>93601.35</v>
      </c>
      <c r="K33" s="545">
        <f t="shared" si="0"/>
        <v>161021.91999999998</v>
      </c>
    </row>
    <row r="34" spans="1:12">
      <c r="B34" s="433"/>
      <c r="C34" s="434" t="s">
        <v>233</v>
      </c>
      <c r="D34" s="542">
        <v>498183.11</v>
      </c>
      <c r="E34" s="543">
        <v>412209.95</v>
      </c>
      <c r="F34" s="545">
        <f t="shared" si="2"/>
        <v>910393.06</v>
      </c>
      <c r="G34" s="542">
        <v>691777.06</v>
      </c>
      <c r="H34" s="543">
        <v>486030.34</v>
      </c>
      <c r="I34" s="542">
        <v>486030.34</v>
      </c>
      <c r="J34" s="543">
        <v>486030.34</v>
      </c>
      <c r="K34" s="545">
        <f t="shared" si="0"/>
        <v>424362.72000000003</v>
      </c>
    </row>
    <row r="35" spans="1:12">
      <c r="B35" s="987" t="s">
        <v>216</v>
      </c>
      <c r="C35" s="988"/>
      <c r="D35" s="541">
        <f>SUM(D36:D36)</f>
        <v>100000</v>
      </c>
      <c r="E35" s="540">
        <f>SUM(E36:E36)</f>
        <v>414200</v>
      </c>
      <c r="F35" s="541">
        <f t="shared" si="2"/>
        <v>514200</v>
      </c>
      <c r="G35" s="541">
        <f t="shared" ref="G35:J35" si="4">SUM(G36:G36)</f>
        <v>145996.66</v>
      </c>
      <c r="H35" s="550">
        <f t="shared" si="4"/>
        <v>94816.66</v>
      </c>
      <c r="I35" s="541">
        <f t="shared" si="4"/>
        <v>94816.66</v>
      </c>
      <c r="J35" s="540">
        <f t="shared" si="4"/>
        <v>94816.66</v>
      </c>
      <c r="K35" s="541">
        <f t="shared" si="0"/>
        <v>419383.33999999997</v>
      </c>
    </row>
    <row r="36" spans="1:12">
      <c r="B36" s="433"/>
      <c r="C36" s="434" t="s">
        <v>714</v>
      </c>
      <c r="D36" s="542">
        <v>100000</v>
      </c>
      <c r="E36" s="543">
        <v>414200</v>
      </c>
      <c r="F36" s="545">
        <f t="shared" si="2"/>
        <v>514200</v>
      </c>
      <c r="G36" s="545">
        <v>145996.66</v>
      </c>
      <c r="H36" s="551">
        <v>94816.66</v>
      </c>
      <c r="I36" s="545">
        <v>94816.66</v>
      </c>
      <c r="J36" s="547">
        <v>94816.66</v>
      </c>
      <c r="K36" s="545">
        <f t="shared" si="0"/>
        <v>419383.33999999997</v>
      </c>
    </row>
    <row r="37" spans="1:12">
      <c r="B37" s="987" t="s">
        <v>234</v>
      </c>
      <c r="C37" s="988"/>
      <c r="D37" s="541">
        <f t="shared" ref="D37:K37" si="5">SUM(D38:D41)</f>
        <v>1165870</v>
      </c>
      <c r="E37" s="540">
        <f t="shared" si="5"/>
        <v>6390890.3200000003</v>
      </c>
      <c r="F37" s="540">
        <f t="shared" si="5"/>
        <v>7556760.3200000003</v>
      </c>
      <c r="G37" s="540">
        <f t="shared" si="5"/>
        <v>7217791.9299999997</v>
      </c>
      <c r="H37" s="540">
        <f t="shared" si="5"/>
        <v>2974022.95</v>
      </c>
      <c r="I37" s="540">
        <f t="shared" si="5"/>
        <v>2974022.95</v>
      </c>
      <c r="J37" s="540">
        <f t="shared" si="5"/>
        <v>2974022.95</v>
      </c>
      <c r="K37" s="540">
        <f t="shared" si="5"/>
        <v>4582737.37</v>
      </c>
    </row>
    <row r="38" spans="1:12">
      <c r="B38" s="433"/>
      <c r="C38" s="434" t="s">
        <v>337</v>
      </c>
      <c r="D38" s="542">
        <v>315000</v>
      </c>
      <c r="E38" s="547">
        <v>2442210.65</v>
      </c>
      <c r="F38" s="545">
        <f t="shared" si="2"/>
        <v>2757210.65</v>
      </c>
      <c r="G38" s="545">
        <v>2623931.13</v>
      </c>
      <c r="H38" s="551">
        <v>367453.91</v>
      </c>
      <c r="I38" s="545">
        <v>367453.91</v>
      </c>
      <c r="J38" s="547">
        <v>367453.91</v>
      </c>
      <c r="K38" s="545">
        <f t="shared" si="0"/>
        <v>2389756.7399999998</v>
      </c>
    </row>
    <row r="39" spans="1:12">
      <c r="B39" s="433"/>
      <c r="C39" s="434" t="s">
        <v>338</v>
      </c>
      <c r="D39" s="542">
        <v>240000</v>
      </c>
      <c r="E39" s="547">
        <v>639673.99</v>
      </c>
      <c r="F39" s="545">
        <f t="shared" si="2"/>
        <v>879673.99</v>
      </c>
      <c r="G39" s="545">
        <v>807808.48</v>
      </c>
      <c r="H39" s="551">
        <v>598101.28</v>
      </c>
      <c r="I39" s="545">
        <v>598101.28</v>
      </c>
      <c r="J39" s="547">
        <v>598101.28</v>
      </c>
      <c r="K39" s="545">
        <f t="shared" si="0"/>
        <v>281572.70999999996</v>
      </c>
    </row>
    <row r="40" spans="1:12">
      <c r="B40" s="433"/>
      <c r="C40" s="434" t="s">
        <v>3124</v>
      </c>
      <c r="D40" s="542">
        <v>0</v>
      </c>
      <c r="E40" s="547">
        <v>897840</v>
      </c>
      <c r="F40" s="545">
        <f t="shared" si="2"/>
        <v>897840</v>
      </c>
      <c r="G40" s="545">
        <v>897840</v>
      </c>
      <c r="H40" s="551">
        <v>897840</v>
      </c>
      <c r="I40" s="545">
        <v>897840</v>
      </c>
      <c r="J40" s="547">
        <v>897840</v>
      </c>
      <c r="K40" s="545">
        <f t="shared" si="0"/>
        <v>0</v>
      </c>
    </row>
    <row r="41" spans="1:12">
      <c r="B41" s="433"/>
      <c r="C41" s="434" t="s">
        <v>342</v>
      </c>
      <c r="D41" s="545">
        <v>610870</v>
      </c>
      <c r="E41" s="547">
        <v>2411165.6800000002</v>
      </c>
      <c r="F41" s="545">
        <f t="shared" ref="F41" si="6">D41+E41</f>
        <v>3022035.68</v>
      </c>
      <c r="G41" s="545">
        <v>2888212.32</v>
      </c>
      <c r="H41" s="551">
        <v>1110627.76</v>
      </c>
      <c r="I41" s="545">
        <v>1110627.76</v>
      </c>
      <c r="J41" s="547">
        <v>1110627.76</v>
      </c>
      <c r="K41" s="545">
        <f t="shared" si="0"/>
        <v>1911407.9200000002</v>
      </c>
    </row>
    <row r="42" spans="1:12">
      <c r="B42" s="987" t="s">
        <v>3125</v>
      </c>
      <c r="C42" s="989"/>
      <c r="D42" s="545">
        <f>+D43</f>
        <v>0</v>
      </c>
      <c r="E42" s="541">
        <f t="shared" ref="E42:K42" si="7">+E43</f>
        <v>1028050.92</v>
      </c>
      <c r="F42" s="541">
        <f t="shared" si="7"/>
        <v>1028050.92</v>
      </c>
      <c r="G42" s="541">
        <f t="shared" si="7"/>
        <v>875141.74</v>
      </c>
      <c r="H42" s="541">
        <f t="shared" si="7"/>
        <v>779177.7</v>
      </c>
      <c r="I42" s="541">
        <f t="shared" si="7"/>
        <v>779177.7</v>
      </c>
      <c r="J42" s="541">
        <f t="shared" si="7"/>
        <v>779177.7</v>
      </c>
      <c r="K42" s="541">
        <f t="shared" si="7"/>
        <v>248873.22000000009</v>
      </c>
    </row>
    <row r="43" spans="1:12">
      <c r="B43" s="433"/>
      <c r="C43" s="434" t="s">
        <v>3126</v>
      </c>
      <c r="D43" s="545"/>
      <c r="E43" s="547">
        <v>1028050.92</v>
      </c>
      <c r="F43" s="545">
        <f t="shared" ref="F43" si="8">+D43+E43</f>
        <v>1028050.92</v>
      </c>
      <c r="G43" s="545">
        <v>875141.74</v>
      </c>
      <c r="H43" s="551">
        <v>779177.7</v>
      </c>
      <c r="I43" s="545">
        <v>779177.7</v>
      </c>
      <c r="J43" s="547">
        <v>779177.7</v>
      </c>
      <c r="K43" s="545">
        <f t="shared" ref="K43" si="9">+F43-H43</f>
        <v>248873.22000000009</v>
      </c>
    </row>
    <row r="44" spans="1:12">
      <c r="B44" s="987" t="s">
        <v>715</v>
      </c>
      <c r="C44" s="988"/>
      <c r="D44" s="541">
        <f>+D45</f>
        <v>613607.68999999994</v>
      </c>
      <c r="E44" s="540">
        <f>+E45</f>
        <v>-601158.84</v>
      </c>
      <c r="F44" s="541">
        <f>+D44+E44</f>
        <v>12448.849999999977</v>
      </c>
      <c r="G44" s="541">
        <f t="shared" ref="G44:J44" si="10">+G45</f>
        <v>0</v>
      </c>
      <c r="H44" s="550">
        <f t="shared" si="10"/>
        <v>0</v>
      </c>
      <c r="I44" s="541">
        <f t="shared" si="10"/>
        <v>0</v>
      </c>
      <c r="J44" s="540">
        <f t="shared" si="10"/>
        <v>0</v>
      </c>
      <c r="K44" s="541">
        <f t="shared" si="0"/>
        <v>12448.849999999977</v>
      </c>
    </row>
    <row r="45" spans="1:12">
      <c r="B45" s="433"/>
      <c r="C45" s="434" t="s">
        <v>716</v>
      </c>
      <c r="D45" s="548">
        <v>613607.68999999994</v>
      </c>
      <c r="E45" s="543">
        <v>-601158.84</v>
      </c>
      <c r="F45" s="545">
        <f t="shared" ref="F45" si="11">+D45+E45</f>
        <v>12448.849999999977</v>
      </c>
      <c r="G45" s="549">
        <v>0</v>
      </c>
      <c r="H45" s="551">
        <v>0</v>
      </c>
      <c r="I45" s="549">
        <v>0</v>
      </c>
      <c r="J45" s="547">
        <v>0</v>
      </c>
      <c r="K45" s="545">
        <f t="shared" si="0"/>
        <v>12448.849999999977</v>
      </c>
    </row>
    <row r="46" spans="1:12" s="408" customFormat="1">
      <c r="A46" s="305"/>
      <c r="B46" s="435"/>
      <c r="C46" s="436" t="s">
        <v>228</v>
      </c>
      <c r="D46" s="633">
        <f>+D10+D17+D25+D35+D37+D44</f>
        <v>18577669.930000003</v>
      </c>
      <c r="E46" s="633">
        <f t="shared" ref="E46:K46" si="12">+E10+E17+E25+E35+E37+E44+E42</f>
        <v>28295461.810000002</v>
      </c>
      <c r="F46" s="633">
        <f t="shared" si="12"/>
        <v>46873131.740000002</v>
      </c>
      <c r="G46" s="633">
        <f t="shared" si="12"/>
        <v>28875704.289999999</v>
      </c>
      <c r="H46" s="633">
        <f t="shared" si="12"/>
        <v>23456023.27</v>
      </c>
      <c r="I46" s="633">
        <f t="shared" si="12"/>
        <v>23456023.27</v>
      </c>
      <c r="J46" s="633">
        <f t="shared" si="12"/>
        <v>23456023.27</v>
      </c>
      <c r="K46" s="633">
        <f t="shared" si="12"/>
        <v>23417108.469999999</v>
      </c>
      <c r="L46" s="305"/>
    </row>
    <row r="48" spans="1:12">
      <c r="B48" s="16" t="s">
        <v>76</v>
      </c>
      <c r="F48" s="431"/>
      <c r="G48" s="431"/>
      <c r="H48" s="431"/>
      <c r="I48" s="431"/>
      <c r="J48" s="431"/>
      <c r="K48" s="431"/>
    </row>
    <row r="50" spans="3:11">
      <c r="D50" s="431" t="str">
        <f>IF(D47=CAdmon!D37," ","ERROR")</f>
        <v xml:space="preserve"> </v>
      </c>
      <c r="E50" s="431" t="str">
        <f>IF(E47=CAdmon!E37," ","ERROR")</f>
        <v xml:space="preserve"> </v>
      </c>
      <c r="F50" s="431" t="str">
        <f>IF(F47=CAdmon!F37," ","ERROR")</f>
        <v xml:space="preserve"> </v>
      </c>
      <c r="G50" s="431"/>
      <c r="H50" s="431" t="str">
        <f>IF(H47=CAdmon!H37," ","ERROR")</f>
        <v xml:space="preserve"> </v>
      </c>
      <c r="I50" s="431"/>
      <c r="J50" s="431" t="str">
        <f>IF(J47=CAdmon!J37," ","ERROR")</f>
        <v xml:space="preserve"> </v>
      </c>
      <c r="K50" s="431" t="str">
        <f>IF(K47=CAdmon!K37," ","ERROR")</f>
        <v xml:space="preserve"> </v>
      </c>
    </row>
    <row r="51" spans="3:11">
      <c r="C51" s="282"/>
      <c r="F51" s="280"/>
      <c r="G51" s="280"/>
      <c r="J51" s="280"/>
      <c r="K51" s="280"/>
    </row>
    <row r="52" spans="3:11">
      <c r="C52" s="285" t="s">
        <v>541</v>
      </c>
      <c r="F52" s="902" t="s">
        <v>542</v>
      </c>
      <c r="G52" s="902"/>
      <c r="H52" s="863"/>
      <c r="I52" s="863"/>
      <c r="J52" s="902"/>
      <c r="K52" s="902"/>
    </row>
    <row r="53" spans="3:11">
      <c r="C53" s="858" t="s">
        <v>3214</v>
      </c>
      <c r="D53" s="858"/>
      <c r="F53" s="864" t="s">
        <v>544</v>
      </c>
      <c r="G53" s="864"/>
      <c r="H53" s="864"/>
      <c r="I53" s="864"/>
      <c r="J53" s="864"/>
      <c r="K53" s="864"/>
    </row>
  </sheetData>
  <mergeCells count="17">
    <mergeCell ref="B1:K1"/>
    <mergeCell ref="B2:K2"/>
    <mergeCell ref="B3:K3"/>
    <mergeCell ref="B37:C37"/>
    <mergeCell ref="B7:C9"/>
    <mergeCell ref="D7:J7"/>
    <mergeCell ref="D5:G5"/>
    <mergeCell ref="F52:K52"/>
    <mergeCell ref="F53:K53"/>
    <mergeCell ref="K7:K8"/>
    <mergeCell ref="B10:C10"/>
    <mergeCell ref="B17:C17"/>
    <mergeCell ref="B25:C25"/>
    <mergeCell ref="B35:C35"/>
    <mergeCell ref="B44:C44"/>
    <mergeCell ref="B42:C42"/>
    <mergeCell ref="C53:D53"/>
  </mergeCells>
  <pageMargins left="0.11811023622047245" right="0.11811023622047245" top="0" bottom="0" header="0.31496062992125984" footer="0.31496062992125984"/>
  <pageSetup scale="73" fitToHeight="0" orientation="landscape" r:id="rId1"/>
  <ignoredErrors>
    <ignoredError sqref="F10 F17 F25 F35" formula="1"/>
  </ignoredError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54"/>
  <sheetViews>
    <sheetView showGridLines="0" topLeftCell="A28" zoomScale="85" zoomScaleNormal="85" workbookViewId="0">
      <selection activeCell="C55" sqref="C55"/>
    </sheetView>
  </sheetViews>
  <sheetFormatPr baseColWidth="10" defaultRowHeight="12.75"/>
  <cols>
    <col min="1" max="1" width="1.5703125" style="26" customWidth="1"/>
    <col min="2" max="2" width="4.5703125" style="459" customWidth="1"/>
    <col min="3" max="3" width="60.28515625" style="275" customWidth="1"/>
    <col min="4" max="4" width="13.85546875" style="275" bestFit="1" customWidth="1"/>
    <col min="5" max="5" width="14.42578125" style="275" bestFit="1" customWidth="1"/>
    <col min="6" max="6" width="14.28515625" style="275" bestFit="1" customWidth="1"/>
    <col min="7" max="7" width="13.42578125" style="275" customWidth="1"/>
    <col min="8" max="8" width="14.140625" style="275" bestFit="1" customWidth="1"/>
    <col min="9" max="9" width="12.7109375" style="275" customWidth="1"/>
    <col min="10" max="10" width="14.140625" style="275" bestFit="1" customWidth="1"/>
    <col min="11" max="11" width="13.85546875" style="275" bestFit="1" customWidth="1"/>
    <col min="12" max="12" width="3.28515625" style="26" customWidth="1"/>
    <col min="13" max="16384" width="11.42578125" style="275"/>
  </cols>
  <sheetData>
    <row r="1" spans="1:12" ht="18.75" customHeight="1">
      <c r="B1" s="886" t="s">
        <v>451</v>
      </c>
      <c r="C1" s="886"/>
      <c r="D1" s="886"/>
      <c r="E1" s="886"/>
      <c r="F1" s="886"/>
      <c r="G1" s="886"/>
      <c r="H1" s="886"/>
      <c r="I1" s="886"/>
      <c r="J1" s="886"/>
      <c r="K1" s="886"/>
    </row>
    <row r="2" spans="1:12" ht="18.75" customHeight="1">
      <c r="B2" s="886" t="s">
        <v>455</v>
      </c>
      <c r="C2" s="886"/>
      <c r="D2" s="886"/>
      <c r="E2" s="886"/>
      <c r="F2" s="886"/>
      <c r="G2" s="886"/>
      <c r="H2" s="886"/>
      <c r="I2" s="886"/>
      <c r="J2" s="886"/>
      <c r="K2" s="886"/>
    </row>
    <row r="3" spans="1:12" ht="18.75" customHeight="1">
      <c r="B3" s="886" t="s">
        <v>3217</v>
      </c>
      <c r="C3" s="886"/>
      <c r="D3" s="886"/>
      <c r="E3" s="886"/>
      <c r="F3" s="886"/>
      <c r="G3" s="886"/>
      <c r="H3" s="886"/>
      <c r="I3" s="886"/>
      <c r="J3" s="886"/>
      <c r="K3" s="886"/>
    </row>
    <row r="4" spans="1:12" s="26" customFormat="1" ht="9" customHeight="1">
      <c r="B4" s="437"/>
      <c r="C4" s="437"/>
      <c r="D4" s="437"/>
      <c r="E4" s="437"/>
      <c r="F4" s="437"/>
      <c r="G4" s="437"/>
      <c r="H4" s="437"/>
      <c r="I4" s="437"/>
      <c r="J4" s="437"/>
      <c r="K4" s="437"/>
    </row>
    <row r="5" spans="1:12" s="26" customFormat="1" ht="21.75" customHeight="1">
      <c r="C5" s="31" t="s">
        <v>3</v>
      </c>
      <c r="D5" s="852" t="s">
        <v>717</v>
      </c>
      <c r="E5" s="852"/>
      <c r="F5" s="852"/>
      <c r="G5" s="852"/>
      <c r="H5" s="438"/>
      <c r="I5" s="438"/>
      <c r="J5" s="438"/>
      <c r="K5" s="439"/>
    </row>
    <row r="6" spans="1:12" s="26" customFormat="1" ht="9" customHeight="1">
      <c r="B6" s="439"/>
      <c r="C6" s="439"/>
      <c r="D6" s="439"/>
      <c r="E6" s="439"/>
      <c r="F6" s="439"/>
      <c r="G6" s="439"/>
      <c r="H6" s="439"/>
      <c r="I6" s="439"/>
      <c r="J6" s="439"/>
      <c r="K6" s="439"/>
    </row>
    <row r="7" spans="1:12">
      <c r="B7" s="979" t="s">
        <v>74</v>
      </c>
      <c r="C7" s="979"/>
      <c r="D7" s="980" t="s">
        <v>222</v>
      </c>
      <c r="E7" s="980"/>
      <c r="F7" s="980"/>
      <c r="G7" s="980"/>
      <c r="H7" s="980"/>
      <c r="I7" s="980"/>
      <c r="J7" s="980"/>
      <c r="K7" s="980" t="s">
        <v>223</v>
      </c>
    </row>
    <row r="8" spans="1:12" ht="25.5">
      <c r="B8" s="979"/>
      <c r="C8" s="979"/>
      <c r="D8" s="409" t="s">
        <v>224</v>
      </c>
      <c r="E8" s="409" t="s">
        <v>225</v>
      </c>
      <c r="F8" s="409" t="s">
        <v>203</v>
      </c>
      <c r="G8" s="409" t="s">
        <v>403</v>
      </c>
      <c r="H8" s="409" t="s">
        <v>204</v>
      </c>
      <c r="I8" s="409" t="s">
        <v>404</v>
      </c>
      <c r="J8" s="409" t="s">
        <v>226</v>
      </c>
      <c r="K8" s="980"/>
    </row>
    <row r="9" spans="1:12">
      <c r="B9" s="979"/>
      <c r="C9" s="979"/>
      <c r="D9" s="409">
        <v>1</v>
      </c>
      <c r="E9" s="409">
        <v>2</v>
      </c>
      <c r="F9" s="409" t="s">
        <v>227</v>
      </c>
      <c r="G9" s="409">
        <v>4</v>
      </c>
      <c r="H9" s="409">
        <v>5</v>
      </c>
      <c r="I9" s="409">
        <v>6</v>
      </c>
      <c r="J9" s="409">
        <v>7</v>
      </c>
      <c r="K9" s="409" t="s">
        <v>466</v>
      </c>
    </row>
    <row r="10" spans="1:12" ht="3" customHeight="1">
      <c r="B10" s="440"/>
      <c r="C10" s="423"/>
      <c r="D10" s="441"/>
      <c r="E10" s="441"/>
      <c r="F10" s="441"/>
      <c r="G10" s="441"/>
      <c r="H10" s="441"/>
      <c r="I10" s="441"/>
      <c r="J10" s="441"/>
      <c r="K10" s="441"/>
    </row>
    <row r="11" spans="1:12" s="443" customFormat="1">
      <c r="A11" s="94"/>
      <c r="B11" s="990" t="s">
        <v>235</v>
      </c>
      <c r="C11" s="991"/>
      <c r="D11" s="442">
        <f>SUM(D12:D20)</f>
        <v>0</v>
      </c>
      <c r="E11" s="442">
        <f t="shared" ref="E11:K11" si="0">SUM(E12:E20)</f>
        <v>0</v>
      </c>
      <c r="F11" s="442">
        <f t="shared" si="0"/>
        <v>0</v>
      </c>
      <c r="G11" s="442">
        <f t="shared" si="0"/>
        <v>0</v>
      </c>
      <c r="H11" s="442">
        <f t="shared" si="0"/>
        <v>0</v>
      </c>
      <c r="I11" s="442">
        <f t="shared" si="0"/>
        <v>0</v>
      </c>
      <c r="J11" s="442">
        <f t="shared" si="0"/>
        <v>0</v>
      </c>
      <c r="K11" s="442">
        <f t="shared" si="0"/>
        <v>0</v>
      </c>
      <c r="L11" s="94"/>
    </row>
    <row r="12" spans="1:12" s="443" customFormat="1">
      <c r="A12" s="94"/>
      <c r="B12" s="444"/>
      <c r="C12" s="445" t="s">
        <v>236</v>
      </c>
      <c r="D12" s="414">
        <v>0</v>
      </c>
      <c r="E12" s="414">
        <v>0</v>
      </c>
      <c r="F12" s="414">
        <f>+D12+E12</f>
        <v>0</v>
      </c>
      <c r="G12" s="414">
        <v>0</v>
      </c>
      <c r="H12" s="414">
        <v>0</v>
      </c>
      <c r="I12" s="414">
        <v>0</v>
      </c>
      <c r="J12" s="414">
        <v>0</v>
      </c>
      <c r="K12" s="414">
        <f t="shared" ref="K12:K19" si="1">+F12-H12</f>
        <v>0</v>
      </c>
      <c r="L12" s="94"/>
    </row>
    <row r="13" spans="1:12" s="443" customFormat="1">
      <c r="A13" s="94"/>
      <c r="B13" s="444"/>
      <c r="C13" s="445" t="s">
        <v>237</v>
      </c>
      <c r="D13" s="446"/>
      <c r="E13" s="446"/>
      <c r="F13" s="447">
        <f t="shared" ref="F13:F29" si="2">+D13+E13</f>
        <v>0</v>
      </c>
      <c r="G13" s="446"/>
      <c r="H13" s="446"/>
      <c r="I13" s="446"/>
      <c r="J13" s="446"/>
      <c r="K13" s="446">
        <f t="shared" si="1"/>
        <v>0</v>
      </c>
      <c r="L13" s="94"/>
    </row>
    <row r="14" spans="1:12" s="443" customFormat="1">
      <c r="A14" s="94"/>
      <c r="B14" s="444"/>
      <c r="C14" s="445" t="s">
        <v>238</v>
      </c>
      <c r="D14" s="446"/>
      <c r="E14" s="446"/>
      <c r="F14" s="447">
        <f t="shared" si="2"/>
        <v>0</v>
      </c>
      <c r="G14" s="446"/>
      <c r="H14" s="446"/>
      <c r="I14" s="446"/>
      <c r="J14" s="446"/>
      <c r="K14" s="446">
        <f t="shared" si="1"/>
        <v>0</v>
      </c>
      <c r="L14" s="94"/>
    </row>
    <row r="15" spans="1:12" s="443" customFormat="1">
      <c r="A15" s="94"/>
      <c r="B15" s="444"/>
      <c r="C15" s="445" t="s">
        <v>239</v>
      </c>
      <c r="D15" s="446"/>
      <c r="E15" s="446"/>
      <c r="F15" s="447">
        <f t="shared" si="2"/>
        <v>0</v>
      </c>
      <c r="G15" s="446"/>
      <c r="H15" s="446"/>
      <c r="I15" s="446"/>
      <c r="J15" s="446"/>
      <c r="K15" s="446">
        <f t="shared" si="1"/>
        <v>0</v>
      </c>
      <c r="L15" s="94"/>
    </row>
    <row r="16" spans="1:12" s="443" customFormat="1">
      <c r="A16" s="94"/>
      <c r="B16" s="444"/>
      <c r="C16" s="445" t="s">
        <v>240</v>
      </c>
      <c r="D16" s="446"/>
      <c r="E16" s="446"/>
      <c r="F16" s="447">
        <f t="shared" si="2"/>
        <v>0</v>
      </c>
      <c r="G16" s="446"/>
      <c r="H16" s="446"/>
      <c r="I16" s="446"/>
      <c r="J16" s="446"/>
      <c r="K16" s="446">
        <f t="shared" si="1"/>
        <v>0</v>
      </c>
      <c r="L16" s="94"/>
    </row>
    <row r="17" spans="1:12" s="443" customFormat="1">
      <c r="A17" s="94"/>
      <c r="B17" s="444"/>
      <c r="C17" s="445" t="s">
        <v>241</v>
      </c>
      <c r="D17" s="446"/>
      <c r="E17" s="446"/>
      <c r="F17" s="447">
        <f t="shared" si="2"/>
        <v>0</v>
      </c>
      <c r="G17" s="446"/>
      <c r="H17" s="446"/>
      <c r="I17" s="446"/>
      <c r="J17" s="446"/>
      <c r="K17" s="446">
        <f t="shared" si="1"/>
        <v>0</v>
      </c>
      <c r="L17" s="94"/>
    </row>
    <row r="18" spans="1:12" s="443" customFormat="1">
      <c r="A18" s="94"/>
      <c r="B18" s="444"/>
      <c r="C18" s="445" t="s">
        <v>242</v>
      </c>
      <c r="D18" s="446"/>
      <c r="E18" s="446"/>
      <c r="F18" s="447">
        <f t="shared" si="2"/>
        <v>0</v>
      </c>
      <c r="G18" s="446"/>
      <c r="H18" s="446"/>
      <c r="I18" s="446"/>
      <c r="J18" s="446"/>
      <c r="K18" s="446">
        <f t="shared" si="1"/>
        <v>0</v>
      </c>
      <c r="L18" s="94"/>
    </row>
    <row r="19" spans="1:12" s="443" customFormat="1">
      <c r="A19" s="94"/>
      <c r="B19" s="444"/>
      <c r="C19" s="445" t="s">
        <v>233</v>
      </c>
      <c r="D19" s="446"/>
      <c r="E19" s="446"/>
      <c r="F19" s="447">
        <f t="shared" si="2"/>
        <v>0</v>
      </c>
      <c r="G19" s="446"/>
      <c r="H19" s="446"/>
      <c r="I19" s="446"/>
      <c r="J19" s="446"/>
      <c r="K19" s="446">
        <f t="shared" si="1"/>
        <v>0</v>
      </c>
      <c r="L19" s="94"/>
    </row>
    <row r="20" spans="1:12" s="443" customFormat="1">
      <c r="A20" s="94"/>
      <c r="B20" s="444"/>
      <c r="C20" s="445"/>
      <c r="D20" s="446"/>
      <c r="E20" s="446"/>
      <c r="F20" s="447">
        <f t="shared" si="2"/>
        <v>0</v>
      </c>
      <c r="G20" s="446"/>
      <c r="H20" s="446"/>
      <c r="I20" s="446"/>
      <c r="J20" s="446"/>
      <c r="K20" s="446"/>
      <c r="L20" s="94"/>
    </row>
    <row r="21" spans="1:12" s="449" customFormat="1">
      <c r="A21" s="448"/>
      <c r="B21" s="990" t="s">
        <v>243</v>
      </c>
      <c r="C21" s="991"/>
      <c r="D21" s="553">
        <f>SUM(D22:D28)</f>
        <v>18577669.93</v>
      </c>
      <c r="E21" s="553">
        <f t="shared" ref="E21" si="3">SUM(E22:E28)</f>
        <v>28295461.809999999</v>
      </c>
      <c r="F21" s="447">
        <f t="shared" si="2"/>
        <v>46873131.739999995</v>
      </c>
      <c r="G21" s="553">
        <v>1670605.86</v>
      </c>
      <c r="H21" s="553">
        <f t="shared" ref="H21" si="4">SUM(H22:H28)</f>
        <v>23456023.27</v>
      </c>
      <c r="I21" s="553">
        <v>1670605.86</v>
      </c>
      <c r="J21" s="553">
        <f t="shared" ref="J21" si="5">SUM(J22:J28)</f>
        <v>23456023.27</v>
      </c>
      <c r="K21" s="553">
        <f t="shared" ref="K21:K28" si="6">+F21-H21</f>
        <v>23417108.469999995</v>
      </c>
      <c r="L21" s="448"/>
    </row>
    <row r="22" spans="1:12" s="443" customFormat="1">
      <c r="A22" s="94"/>
      <c r="B22" s="444"/>
      <c r="C22" s="445" t="s">
        <v>244</v>
      </c>
      <c r="D22" s="451"/>
      <c r="E22" s="451"/>
      <c r="F22" s="447">
        <f t="shared" si="2"/>
        <v>0</v>
      </c>
      <c r="G22" s="414"/>
      <c r="H22" s="451"/>
      <c r="I22" s="451"/>
      <c r="J22" s="451"/>
      <c r="K22" s="414">
        <f t="shared" si="6"/>
        <v>0</v>
      </c>
      <c r="L22" s="94"/>
    </row>
    <row r="23" spans="1:12" s="443" customFormat="1">
      <c r="A23" s="94"/>
      <c r="B23" s="444"/>
      <c r="C23" s="445" t="s">
        <v>245</v>
      </c>
      <c r="D23" s="450"/>
      <c r="E23" s="450"/>
      <c r="F23" s="447">
        <f t="shared" si="2"/>
        <v>0</v>
      </c>
      <c r="G23" s="446"/>
      <c r="H23" s="450"/>
      <c r="I23" s="450"/>
      <c r="J23" s="450"/>
      <c r="K23" s="446">
        <f t="shared" si="6"/>
        <v>0</v>
      </c>
      <c r="L23" s="94"/>
    </row>
    <row r="24" spans="1:12" s="443" customFormat="1">
      <c r="A24" s="94"/>
      <c r="B24" s="444"/>
      <c r="C24" s="445" t="s">
        <v>246</v>
      </c>
      <c r="D24" s="450"/>
      <c r="E24" s="450"/>
      <c r="F24" s="447">
        <f t="shared" si="2"/>
        <v>0</v>
      </c>
      <c r="G24" s="446"/>
      <c r="H24" s="450"/>
      <c r="I24" s="450"/>
      <c r="J24" s="450"/>
      <c r="K24" s="446">
        <f t="shared" si="6"/>
        <v>0</v>
      </c>
      <c r="L24" s="94"/>
    </row>
    <row r="25" spans="1:12" s="443" customFormat="1">
      <c r="A25" s="94"/>
      <c r="B25" s="444"/>
      <c r="C25" s="445" t="s">
        <v>247</v>
      </c>
      <c r="D25" s="450"/>
      <c r="E25" s="450"/>
      <c r="F25" s="447">
        <f t="shared" si="2"/>
        <v>0</v>
      </c>
      <c r="G25" s="446"/>
      <c r="H25" s="450"/>
      <c r="I25" s="450"/>
      <c r="J25" s="450"/>
      <c r="K25" s="446">
        <f t="shared" si="6"/>
        <v>0</v>
      </c>
      <c r="L25" s="94"/>
    </row>
    <row r="26" spans="1:12" s="443" customFormat="1">
      <c r="A26" s="94"/>
      <c r="B26" s="444"/>
      <c r="C26" s="445" t="s">
        <v>248</v>
      </c>
      <c r="D26" s="638">
        <v>18577669.93</v>
      </c>
      <c r="E26" s="634">
        <v>28295461.809999999</v>
      </c>
      <c r="F26" s="635">
        <f t="shared" si="2"/>
        <v>46873131.739999995</v>
      </c>
      <c r="G26" s="632">
        <v>28875704.289999999</v>
      </c>
      <c r="H26" s="636">
        <v>23456023.27</v>
      </c>
      <c r="I26" s="636">
        <v>23456023.27</v>
      </c>
      <c r="J26" s="637">
        <v>23456023.27</v>
      </c>
      <c r="K26" s="544">
        <f t="shared" si="6"/>
        <v>23417108.469999995</v>
      </c>
      <c r="L26" s="94"/>
    </row>
    <row r="27" spans="1:12" s="443" customFormat="1">
      <c r="A27" s="94"/>
      <c r="B27" s="444"/>
      <c r="C27" s="445" t="s">
        <v>249</v>
      </c>
      <c r="D27" s="450"/>
      <c r="E27" s="450"/>
      <c r="F27" s="447">
        <f t="shared" si="2"/>
        <v>0</v>
      </c>
      <c r="G27" s="446"/>
      <c r="H27" s="450"/>
      <c r="I27" s="450"/>
      <c r="J27" s="450"/>
      <c r="K27" s="446">
        <f t="shared" si="6"/>
        <v>0</v>
      </c>
      <c r="L27" s="94"/>
    </row>
    <row r="28" spans="1:12" s="443" customFormat="1">
      <c r="A28" s="94"/>
      <c r="B28" s="444"/>
      <c r="C28" s="445" t="s">
        <v>250</v>
      </c>
      <c r="D28" s="450"/>
      <c r="E28" s="450"/>
      <c r="F28" s="447">
        <f t="shared" si="2"/>
        <v>0</v>
      </c>
      <c r="G28" s="446"/>
      <c r="H28" s="450"/>
      <c r="I28" s="450"/>
      <c r="J28" s="450"/>
      <c r="K28" s="446">
        <f t="shared" si="6"/>
        <v>0</v>
      </c>
      <c r="L28" s="94"/>
    </row>
    <row r="29" spans="1:12" s="443" customFormat="1">
      <c r="A29" s="94"/>
      <c r="B29" s="444"/>
      <c r="C29" s="445"/>
      <c r="D29" s="450"/>
      <c r="E29" s="450"/>
      <c r="F29" s="447">
        <f t="shared" si="2"/>
        <v>0</v>
      </c>
      <c r="G29" s="450"/>
      <c r="H29" s="450"/>
      <c r="I29" s="450"/>
      <c r="J29" s="450"/>
      <c r="K29" s="450"/>
      <c r="L29" s="94"/>
    </row>
    <row r="30" spans="1:12" s="449" customFormat="1">
      <c r="A30" s="448"/>
      <c r="B30" s="990" t="s">
        <v>251</v>
      </c>
      <c r="C30" s="991"/>
      <c r="D30" s="447">
        <f>SUM(D31:D39)</f>
        <v>0</v>
      </c>
      <c r="E30" s="447">
        <f>SUM(E31:E39)</f>
        <v>0</v>
      </c>
      <c r="F30" s="447">
        <f>+D30+E30</f>
        <v>0</v>
      </c>
      <c r="G30" s="447"/>
      <c r="H30" s="447">
        <f>SUM(H31:H39)</f>
        <v>0</v>
      </c>
      <c r="I30" s="447"/>
      <c r="J30" s="447">
        <f>SUM(J31:J39)</f>
        <v>0</v>
      </c>
      <c r="K30" s="447">
        <f>+F30-H30-J30</f>
        <v>0</v>
      </c>
      <c r="L30" s="448"/>
    </row>
    <row r="31" spans="1:12" s="443" customFormat="1">
      <c r="A31" s="94"/>
      <c r="B31" s="444"/>
      <c r="C31" s="445" t="s">
        <v>252</v>
      </c>
      <c r="D31" s="451"/>
      <c r="E31" s="451"/>
      <c r="F31" s="451">
        <f t="shared" ref="F31:F39" si="7">+D31+E31</f>
        <v>0</v>
      </c>
      <c r="G31" s="451"/>
      <c r="H31" s="451"/>
      <c r="I31" s="451"/>
      <c r="J31" s="451"/>
      <c r="K31" s="451">
        <f>+F31-H31</f>
        <v>0</v>
      </c>
      <c r="L31" s="94"/>
    </row>
    <row r="32" spans="1:12" s="443" customFormat="1">
      <c r="A32" s="94"/>
      <c r="B32" s="444"/>
      <c r="C32" s="445" t="s">
        <v>253</v>
      </c>
      <c r="D32" s="451"/>
      <c r="E32" s="451">
        <f>660673.36-660673.36</f>
        <v>0</v>
      </c>
      <c r="F32" s="451">
        <f t="shared" si="7"/>
        <v>0</v>
      </c>
      <c r="G32" s="451"/>
      <c r="H32" s="451"/>
      <c r="I32" s="451"/>
      <c r="J32" s="451"/>
      <c r="K32" s="451">
        <f>+F32-H32-J32</f>
        <v>0</v>
      </c>
      <c r="L32" s="94"/>
    </row>
    <row r="33" spans="1:12" s="443" customFormat="1">
      <c r="A33" s="94"/>
      <c r="B33" s="444"/>
      <c r="C33" s="445" t="s">
        <v>254</v>
      </c>
      <c r="D33" s="451"/>
      <c r="E33" s="451"/>
      <c r="F33" s="451">
        <f t="shared" si="7"/>
        <v>0</v>
      </c>
      <c r="G33" s="451"/>
      <c r="H33" s="451"/>
      <c r="I33" s="451"/>
      <c r="J33" s="451"/>
      <c r="K33" s="451">
        <f t="shared" ref="K33:K39" si="8">+F33-H33</f>
        <v>0</v>
      </c>
      <c r="L33" s="94"/>
    </row>
    <row r="34" spans="1:12" s="443" customFormat="1">
      <c r="A34" s="94"/>
      <c r="B34" s="444"/>
      <c r="C34" s="445" t="s">
        <v>255</v>
      </c>
      <c r="D34" s="451"/>
      <c r="E34" s="451"/>
      <c r="F34" s="451">
        <f t="shared" si="7"/>
        <v>0</v>
      </c>
      <c r="G34" s="451"/>
      <c r="H34" s="451"/>
      <c r="I34" s="451"/>
      <c r="J34" s="451"/>
      <c r="K34" s="451">
        <f t="shared" si="8"/>
        <v>0</v>
      </c>
      <c r="L34" s="94"/>
    </row>
    <row r="35" spans="1:12" s="443" customFormat="1">
      <c r="A35" s="94"/>
      <c r="B35" s="444"/>
      <c r="C35" s="445" t="s">
        <v>256</v>
      </c>
      <c r="D35" s="451"/>
      <c r="E35" s="451"/>
      <c r="F35" s="451">
        <f t="shared" si="7"/>
        <v>0</v>
      </c>
      <c r="G35" s="451"/>
      <c r="H35" s="451"/>
      <c r="I35" s="451"/>
      <c r="J35" s="451"/>
      <c r="K35" s="451">
        <f t="shared" si="8"/>
        <v>0</v>
      </c>
      <c r="L35" s="94"/>
    </row>
    <row r="36" spans="1:12" s="443" customFormat="1">
      <c r="A36" s="94"/>
      <c r="B36" s="444"/>
      <c r="C36" s="445" t="s">
        <v>257</v>
      </c>
      <c r="D36" s="451"/>
      <c r="E36" s="451"/>
      <c r="F36" s="451">
        <f t="shared" si="7"/>
        <v>0</v>
      </c>
      <c r="G36" s="451"/>
      <c r="H36" s="451"/>
      <c r="I36" s="451"/>
      <c r="J36" s="451"/>
      <c r="K36" s="451">
        <f t="shared" si="8"/>
        <v>0</v>
      </c>
      <c r="L36" s="94"/>
    </row>
    <row r="37" spans="1:12" s="443" customFormat="1">
      <c r="A37" s="94"/>
      <c r="B37" s="444"/>
      <c r="C37" s="445" t="s">
        <v>258</v>
      </c>
      <c r="D37" s="451"/>
      <c r="E37" s="451"/>
      <c r="F37" s="451">
        <f t="shared" si="7"/>
        <v>0</v>
      </c>
      <c r="G37" s="451"/>
      <c r="H37" s="451"/>
      <c r="I37" s="451"/>
      <c r="J37" s="451"/>
      <c r="K37" s="451">
        <f t="shared" si="8"/>
        <v>0</v>
      </c>
      <c r="L37" s="94"/>
    </row>
    <row r="38" spans="1:12" s="443" customFormat="1">
      <c r="A38" s="94"/>
      <c r="B38" s="444"/>
      <c r="C38" s="445" t="s">
        <v>259</v>
      </c>
      <c r="D38" s="451"/>
      <c r="E38" s="451"/>
      <c r="F38" s="451">
        <f t="shared" si="7"/>
        <v>0</v>
      </c>
      <c r="G38" s="451"/>
      <c r="H38" s="451"/>
      <c r="I38" s="451"/>
      <c r="J38" s="451"/>
      <c r="K38" s="451">
        <f t="shared" si="8"/>
        <v>0</v>
      </c>
      <c r="L38" s="94"/>
    </row>
    <row r="39" spans="1:12" s="443" customFormat="1">
      <c r="A39" s="94"/>
      <c r="B39" s="444"/>
      <c r="C39" s="445" t="s">
        <v>260</v>
      </c>
      <c r="D39" s="451"/>
      <c r="E39" s="451"/>
      <c r="F39" s="451">
        <f t="shared" si="7"/>
        <v>0</v>
      </c>
      <c r="G39" s="451"/>
      <c r="H39" s="451"/>
      <c r="I39" s="451"/>
      <c r="J39" s="451"/>
      <c r="K39" s="451">
        <f t="shared" si="8"/>
        <v>0</v>
      </c>
      <c r="L39" s="94"/>
    </row>
    <row r="40" spans="1:12" s="443" customFormat="1">
      <c r="A40" s="94"/>
      <c r="B40" s="444"/>
      <c r="C40" s="445"/>
      <c r="D40" s="451"/>
      <c r="E40" s="451"/>
      <c r="F40" s="451"/>
      <c r="G40" s="451"/>
      <c r="H40" s="451"/>
      <c r="I40" s="451"/>
      <c r="J40" s="451"/>
      <c r="K40" s="451"/>
      <c r="L40" s="94"/>
    </row>
    <row r="41" spans="1:12" s="449" customFormat="1">
      <c r="A41" s="448"/>
      <c r="B41" s="990" t="s">
        <v>261</v>
      </c>
      <c r="C41" s="991"/>
      <c r="D41" s="447">
        <f>SUM(D42:D45)</f>
        <v>0</v>
      </c>
      <c r="E41" s="447">
        <f>SUM(E42:E45)</f>
        <v>0</v>
      </c>
      <c r="F41" s="447">
        <f>+D41+E41</f>
        <v>0</v>
      </c>
      <c r="G41" s="447"/>
      <c r="H41" s="447">
        <f t="shared" ref="H41:J41" si="9">SUM(H42:H45)</f>
        <v>0</v>
      </c>
      <c r="I41" s="447"/>
      <c r="J41" s="447">
        <f t="shared" si="9"/>
        <v>0</v>
      </c>
      <c r="K41" s="447">
        <f>+F41-H41</f>
        <v>0</v>
      </c>
      <c r="L41" s="448"/>
    </row>
    <row r="42" spans="1:12" s="443" customFormat="1">
      <c r="A42" s="94"/>
      <c r="B42" s="444"/>
      <c r="C42" s="445" t="s">
        <v>262</v>
      </c>
      <c r="D42" s="451"/>
      <c r="E42" s="451"/>
      <c r="F42" s="451">
        <f t="shared" ref="F42:F45" si="10">+D42+E42</f>
        <v>0</v>
      </c>
      <c r="G42" s="451"/>
      <c r="H42" s="451"/>
      <c r="I42" s="451"/>
      <c r="J42" s="451"/>
      <c r="K42" s="451">
        <f>+F42-H42</f>
        <v>0</v>
      </c>
      <c r="L42" s="94"/>
    </row>
    <row r="43" spans="1:12" s="443" customFormat="1" ht="25.5">
      <c r="A43" s="94"/>
      <c r="B43" s="444"/>
      <c r="C43" s="445" t="s">
        <v>263</v>
      </c>
      <c r="D43" s="451"/>
      <c r="E43" s="451"/>
      <c r="F43" s="451">
        <f t="shared" si="10"/>
        <v>0</v>
      </c>
      <c r="G43" s="451"/>
      <c r="H43" s="451"/>
      <c r="I43" s="451"/>
      <c r="J43" s="451"/>
      <c r="K43" s="451">
        <f>+F43-H43</f>
        <v>0</v>
      </c>
      <c r="L43" s="94"/>
    </row>
    <row r="44" spans="1:12" s="443" customFormat="1">
      <c r="A44" s="94"/>
      <c r="B44" s="444"/>
      <c r="C44" s="445" t="s">
        <v>264</v>
      </c>
      <c r="D44" s="451"/>
      <c r="E44" s="451"/>
      <c r="F44" s="451">
        <f t="shared" si="10"/>
        <v>0</v>
      </c>
      <c r="G44" s="451"/>
      <c r="H44" s="451"/>
      <c r="I44" s="451"/>
      <c r="J44" s="451"/>
      <c r="K44" s="451">
        <f>+F44-H44</f>
        <v>0</v>
      </c>
      <c r="L44" s="94"/>
    </row>
    <row r="45" spans="1:12" s="443" customFormat="1">
      <c r="A45" s="94"/>
      <c r="B45" s="444"/>
      <c r="C45" s="445" t="s">
        <v>265</v>
      </c>
      <c r="D45" s="451"/>
      <c r="E45" s="451"/>
      <c r="F45" s="451">
        <f t="shared" si="10"/>
        <v>0</v>
      </c>
      <c r="G45" s="451"/>
      <c r="H45" s="451"/>
      <c r="I45" s="451"/>
      <c r="J45" s="451"/>
      <c r="K45" s="451">
        <f>+F45-H45</f>
        <v>0</v>
      </c>
      <c r="L45" s="94"/>
    </row>
    <row r="46" spans="1:12" s="443" customFormat="1">
      <c r="A46" s="94"/>
      <c r="B46" s="452"/>
      <c r="C46" s="453"/>
      <c r="D46" s="454"/>
      <c r="E46" s="454"/>
      <c r="F46" s="454"/>
      <c r="G46" s="454"/>
      <c r="H46" s="454"/>
      <c r="I46" s="454"/>
      <c r="J46" s="454"/>
      <c r="K46" s="454"/>
      <c r="L46" s="94"/>
    </row>
    <row r="47" spans="1:12" s="449" customFormat="1" ht="14.25" customHeight="1">
      <c r="A47" s="448"/>
      <c r="B47" s="455"/>
      <c r="C47" s="456" t="s">
        <v>228</v>
      </c>
      <c r="D47" s="457">
        <f>+D11+D21+D30+D41</f>
        <v>18577669.93</v>
      </c>
      <c r="E47" s="457">
        <f t="shared" ref="E47:K47" si="11">+E11+E21+E30+E41</f>
        <v>28295461.809999999</v>
      </c>
      <c r="F47" s="457">
        <f t="shared" si="11"/>
        <v>46873131.739999995</v>
      </c>
      <c r="G47" s="457">
        <f t="shared" si="11"/>
        <v>1670605.86</v>
      </c>
      <c r="H47" s="457">
        <f t="shared" si="11"/>
        <v>23456023.27</v>
      </c>
      <c r="I47" s="457">
        <f t="shared" si="11"/>
        <v>1670605.86</v>
      </c>
      <c r="J47" s="457">
        <f t="shared" si="11"/>
        <v>23456023.27</v>
      </c>
      <c r="K47" s="457">
        <f t="shared" si="11"/>
        <v>23417108.469999995</v>
      </c>
      <c r="L47" s="448"/>
    </row>
    <row r="49" spans="2:11">
      <c r="B49" s="16" t="s">
        <v>76</v>
      </c>
      <c r="F49" s="458" t="str">
        <f>IF(F47=CAdmon!F22," ","ERROR")</f>
        <v xml:space="preserve"> </v>
      </c>
      <c r="G49" s="458"/>
      <c r="H49" s="458" t="str">
        <f>IF(H47=CAdmon!H22," ","ERROR")</f>
        <v xml:space="preserve"> </v>
      </c>
      <c r="I49" s="458"/>
      <c r="J49" s="458" t="str">
        <f>IF(J47=CAdmon!J22," ","ERROR")</f>
        <v xml:space="preserve"> </v>
      </c>
      <c r="K49" s="458" t="str">
        <f>IF(K47=CAdmon!K22," ","ERROR")</f>
        <v xml:space="preserve"> </v>
      </c>
    </row>
    <row r="52" spans="2:11">
      <c r="C52" s="282"/>
    </row>
    <row r="53" spans="2:11">
      <c r="C53" s="285" t="s">
        <v>541</v>
      </c>
      <c r="F53" s="863" t="s">
        <v>542</v>
      </c>
      <c r="G53" s="863"/>
      <c r="H53" s="863"/>
      <c r="I53" s="863"/>
      <c r="J53" s="863"/>
      <c r="K53" s="863"/>
    </row>
    <row r="54" spans="2:11">
      <c r="C54" s="969" t="s">
        <v>3242</v>
      </c>
      <c r="D54" s="969"/>
      <c r="F54" s="864" t="s">
        <v>544</v>
      </c>
      <c r="G54" s="864"/>
      <c r="H54" s="864"/>
      <c r="I54" s="864"/>
      <c r="J54" s="864"/>
      <c r="K54" s="864"/>
    </row>
  </sheetData>
  <mergeCells count="14">
    <mergeCell ref="B7:C9"/>
    <mergeCell ref="D7:J7"/>
    <mergeCell ref="K7:K8"/>
    <mergeCell ref="B1:K1"/>
    <mergeCell ref="B2:K2"/>
    <mergeCell ref="B3:K3"/>
    <mergeCell ref="D5:G5"/>
    <mergeCell ref="F54:K54"/>
    <mergeCell ref="F53:K53"/>
    <mergeCell ref="B11:C11"/>
    <mergeCell ref="B21:C21"/>
    <mergeCell ref="B30:C30"/>
    <mergeCell ref="B41:C41"/>
    <mergeCell ref="C54:D54"/>
  </mergeCells>
  <pageMargins left="0.7" right="0.7" top="0.38" bottom="0.75" header="0.3" footer="0.3"/>
  <pageSetup scale="67" orientation="landscape" r:id="rId1"/>
  <ignoredErrors>
    <ignoredError sqref="F30:F39 F41:F45" formula="1"/>
  </ignoredError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40"/>
  <sheetViews>
    <sheetView showGridLines="0" zoomScale="85" zoomScaleNormal="85" workbookViewId="0">
      <selection activeCell="B4" sqref="B4"/>
    </sheetView>
  </sheetViews>
  <sheetFormatPr baseColWidth="10" defaultRowHeight="12.75"/>
  <cols>
    <col min="1" max="1" width="3" style="275" customWidth="1"/>
    <col min="2" max="2" width="18.5703125" style="275" customWidth="1"/>
    <col min="3" max="3" width="19" style="275" customWidth="1"/>
    <col min="4" max="7" width="11.42578125" style="275"/>
    <col min="8" max="8" width="13.42578125" style="275" customWidth="1"/>
    <col min="9" max="9" width="10" style="275" customWidth="1"/>
    <col min="10" max="16384" width="11.42578125" style="275"/>
  </cols>
  <sheetData>
    <row r="1" spans="1:9" ht="17.25" customHeight="1">
      <c r="A1" s="26"/>
      <c r="B1" s="886" t="s">
        <v>451</v>
      </c>
      <c r="C1" s="886"/>
      <c r="D1" s="886"/>
      <c r="E1" s="886"/>
      <c r="F1" s="886"/>
      <c r="G1" s="886"/>
      <c r="H1" s="886"/>
      <c r="I1" s="886"/>
    </row>
    <row r="2" spans="1:9" ht="17.25" customHeight="1">
      <c r="A2" s="26"/>
      <c r="B2" s="886" t="s">
        <v>456</v>
      </c>
      <c r="C2" s="886"/>
      <c r="D2" s="886"/>
      <c r="E2" s="886"/>
      <c r="F2" s="886"/>
      <c r="G2" s="886"/>
      <c r="H2" s="886"/>
      <c r="I2" s="886"/>
    </row>
    <row r="3" spans="1:9" ht="17.25" customHeight="1">
      <c r="A3" s="26"/>
      <c r="B3" s="886" t="s">
        <v>3218</v>
      </c>
      <c r="C3" s="886"/>
      <c r="D3" s="886"/>
      <c r="E3" s="886"/>
      <c r="F3" s="886"/>
      <c r="G3" s="886"/>
      <c r="H3" s="886"/>
      <c r="I3" s="886"/>
    </row>
    <row r="4" spans="1:9">
      <c r="A4" s="26"/>
      <c r="B4" s="26"/>
      <c r="C4" s="26"/>
      <c r="D4" s="26"/>
      <c r="E4" s="26"/>
      <c r="F4" s="26"/>
      <c r="G4" s="26"/>
      <c r="H4" s="26"/>
      <c r="I4" s="26"/>
    </row>
    <row r="5" spans="1:9">
      <c r="A5" s="26"/>
      <c r="B5" s="26"/>
      <c r="C5" s="26"/>
      <c r="D5" s="31" t="s">
        <v>3</v>
      </c>
      <c r="E5" s="289" t="s">
        <v>717</v>
      </c>
      <c r="F5" s="289"/>
      <c r="G5" s="289"/>
      <c r="H5" s="289"/>
      <c r="I5" s="438"/>
    </row>
    <row r="6" spans="1:9">
      <c r="A6" s="26"/>
      <c r="B6" s="26"/>
      <c r="C6" s="26"/>
      <c r="D6" s="26"/>
      <c r="E6" s="26"/>
      <c r="F6" s="26"/>
      <c r="G6" s="26"/>
      <c r="H6" s="26"/>
      <c r="I6" s="26"/>
    </row>
    <row r="7" spans="1:9">
      <c r="A7" s="26"/>
      <c r="B7" s="992" t="s">
        <v>407</v>
      </c>
      <c r="C7" s="992"/>
      <c r="D7" s="992" t="s">
        <v>408</v>
      </c>
      <c r="E7" s="992"/>
      <c r="F7" s="992" t="s">
        <v>409</v>
      </c>
      <c r="G7" s="992"/>
      <c r="H7" s="992" t="s">
        <v>410</v>
      </c>
      <c r="I7" s="992"/>
    </row>
    <row r="8" spans="1:9">
      <c r="A8" s="26"/>
      <c r="B8" s="992"/>
      <c r="C8" s="992"/>
      <c r="D8" s="992" t="s">
        <v>411</v>
      </c>
      <c r="E8" s="992"/>
      <c r="F8" s="992" t="s">
        <v>412</v>
      </c>
      <c r="G8" s="992"/>
      <c r="H8" s="992" t="s">
        <v>413</v>
      </c>
      <c r="I8" s="992"/>
    </row>
    <row r="9" spans="1:9">
      <c r="A9" s="26"/>
      <c r="B9" s="997" t="s">
        <v>414</v>
      </c>
      <c r="C9" s="886"/>
      <c r="D9" s="886"/>
      <c r="E9" s="886"/>
      <c r="F9" s="886"/>
      <c r="G9" s="886"/>
      <c r="H9" s="886"/>
      <c r="I9" s="998"/>
    </row>
    <row r="10" spans="1:9">
      <c r="A10" s="26"/>
      <c r="B10" s="993"/>
      <c r="C10" s="993"/>
      <c r="D10" s="993"/>
      <c r="E10" s="993"/>
      <c r="F10" s="993"/>
      <c r="G10" s="993"/>
      <c r="H10" s="995">
        <f>+D10-F10</f>
        <v>0</v>
      </c>
      <c r="I10" s="996"/>
    </row>
    <row r="11" spans="1:9">
      <c r="A11" s="26"/>
      <c r="B11" s="993"/>
      <c r="C11" s="993"/>
      <c r="D11" s="994"/>
      <c r="E11" s="994"/>
      <c r="F11" s="994"/>
      <c r="G11" s="994"/>
      <c r="H11" s="995">
        <f t="shared" ref="H11:H19" si="0">+D11-F11</f>
        <v>0</v>
      </c>
      <c r="I11" s="996"/>
    </row>
    <row r="12" spans="1:9">
      <c r="A12" s="26"/>
      <c r="B12" s="993"/>
      <c r="C12" s="993"/>
      <c r="D12" s="994"/>
      <c r="E12" s="994"/>
      <c r="F12" s="994"/>
      <c r="G12" s="994"/>
      <c r="H12" s="995">
        <f t="shared" si="0"/>
        <v>0</v>
      </c>
      <c r="I12" s="996"/>
    </row>
    <row r="13" spans="1:9">
      <c r="A13" s="26"/>
      <c r="B13" s="993"/>
      <c r="C13" s="993"/>
      <c r="D13" s="994"/>
      <c r="E13" s="994"/>
      <c r="F13" s="994"/>
      <c r="G13" s="994"/>
      <c r="H13" s="995">
        <f t="shared" si="0"/>
        <v>0</v>
      </c>
      <c r="I13" s="996"/>
    </row>
    <row r="14" spans="1:9">
      <c r="A14" s="26"/>
      <c r="B14" s="993"/>
      <c r="C14" s="993"/>
      <c r="D14" s="994"/>
      <c r="E14" s="994"/>
      <c r="F14" s="994"/>
      <c r="G14" s="994"/>
      <c r="H14" s="995">
        <f t="shared" si="0"/>
        <v>0</v>
      </c>
      <c r="I14" s="996"/>
    </row>
    <row r="15" spans="1:9">
      <c r="A15" s="26"/>
      <c r="B15" s="993"/>
      <c r="C15" s="993"/>
      <c r="D15" s="994"/>
      <c r="E15" s="994"/>
      <c r="F15" s="994"/>
      <c r="G15" s="994"/>
      <c r="H15" s="995">
        <f t="shared" si="0"/>
        <v>0</v>
      </c>
      <c r="I15" s="996"/>
    </row>
    <row r="16" spans="1:9">
      <c r="A16" s="26"/>
      <c r="B16" s="993"/>
      <c r="C16" s="993"/>
      <c r="D16" s="994"/>
      <c r="E16" s="994"/>
      <c r="F16" s="994"/>
      <c r="G16" s="994"/>
      <c r="H16" s="995">
        <f t="shared" si="0"/>
        <v>0</v>
      </c>
      <c r="I16" s="996"/>
    </row>
    <row r="17" spans="1:9">
      <c r="A17" s="26"/>
      <c r="B17" s="993"/>
      <c r="C17" s="993"/>
      <c r="D17" s="994"/>
      <c r="E17" s="994"/>
      <c r="F17" s="994"/>
      <c r="G17" s="994"/>
      <c r="H17" s="995">
        <f t="shared" si="0"/>
        <v>0</v>
      </c>
      <c r="I17" s="996"/>
    </row>
    <row r="18" spans="1:9">
      <c r="A18" s="26"/>
      <c r="B18" s="993"/>
      <c r="C18" s="993"/>
      <c r="D18" s="994"/>
      <c r="E18" s="994"/>
      <c r="F18" s="994"/>
      <c r="G18" s="994"/>
      <c r="H18" s="995">
        <f t="shared" si="0"/>
        <v>0</v>
      </c>
      <c r="I18" s="996"/>
    </row>
    <row r="19" spans="1:9">
      <c r="A19" s="26"/>
      <c r="B19" s="993" t="s">
        <v>415</v>
      </c>
      <c r="C19" s="993"/>
      <c r="D19" s="994">
        <f>SUM(D10:E18)</f>
        <v>0</v>
      </c>
      <c r="E19" s="994"/>
      <c r="F19" s="994">
        <f>SUM(F10:G18)</f>
        <v>0</v>
      </c>
      <c r="G19" s="994"/>
      <c r="H19" s="995">
        <f t="shared" si="0"/>
        <v>0</v>
      </c>
      <c r="I19" s="996"/>
    </row>
    <row r="20" spans="1:9">
      <c r="A20" s="26"/>
      <c r="B20" s="993"/>
      <c r="C20" s="993"/>
      <c r="D20" s="993"/>
      <c r="E20" s="993"/>
      <c r="F20" s="993"/>
      <c r="G20" s="993"/>
      <c r="H20" s="993"/>
      <c r="I20" s="993"/>
    </row>
    <row r="21" spans="1:9">
      <c r="A21" s="26"/>
      <c r="B21" s="997" t="s">
        <v>416</v>
      </c>
      <c r="C21" s="886"/>
      <c r="D21" s="886"/>
      <c r="E21" s="886"/>
      <c r="F21" s="886"/>
      <c r="G21" s="886"/>
      <c r="H21" s="886"/>
      <c r="I21" s="998"/>
    </row>
    <row r="22" spans="1:9">
      <c r="A22" s="26"/>
      <c r="B22" s="993"/>
      <c r="C22" s="993"/>
      <c r="D22" s="993"/>
      <c r="E22" s="993"/>
      <c r="F22" s="993"/>
      <c r="G22" s="993"/>
      <c r="H22" s="993"/>
      <c r="I22" s="993"/>
    </row>
    <row r="23" spans="1:9">
      <c r="A23" s="26"/>
      <c r="B23" s="993"/>
      <c r="C23" s="993"/>
      <c r="D23" s="994"/>
      <c r="E23" s="994"/>
      <c r="F23" s="994"/>
      <c r="G23" s="994"/>
      <c r="H23" s="995">
        <f>+D23-F23</f>
        <v>0</v>
      </c>
      <c r="I23" s="996"/>
    </row>
    <row r="24" spans="1:9">
      <c r="A24" s="26"/>
      <c r="B24" s="993"/>
      <c r="C24" s="993"/>
      <c r="D24" s="994"/>
      <c r="E24" s="994"/>
      <c r="F24" s="994"/>
      <c r="G24" s="994"/>
      <c r="H24" s="995">
        <f>+D24-F24</f>
        <v>0</v>
      </c>
      <c r="I24" s="996"/>
    </row>
    <row r="25" spans="1:9">
      <c r="A25" s="26"/>
      <c r="B25" s="993"/>
      <c r="C25" s="993"/>
      <c r="D25" s="994"/>
      <c r="E25" s="994"/>
      <c r="F25" s="994"/>
      <c r="G25" s="994"/>
      <c r="H25" s="995">
        <f t="shared" ref="H25:H30" si="1">+D25-F25</f>
        <v>0</v>
      </c>
      <c r="I25" s="996"/>
    </row>
    <row r="26" spans="1:9">
      <c r="A26" s="26"/>
      <c r="B26" s="993"/>
      <c r="C26" s="993"/>
      <c r="D26" s="994"/>
      <c r="E26" s="994"/>
      <c r="F26" s="994"/>
      <c r="G26" s="994"/>
      <c r="H26" s="995">
        <f t="shared" si="1"/>
        <v>0</v>
      </c>
      <c r="I26" s="996"/>
    </row>
    <row r="27" spans="1:9">
      <c r="A27" s="26"/>
      <c r="B27" s="993"/>
      <c r="C27" s="993"/>
      <c r="D27" s="994"/>
      <c r="E27" s="994"/>
      <c r="F27" s="994"/>
      <c r="G27" s="994"/>
      <c r="H27" s="995">
        <f t="shared" si="1"/>
        <v>0</v>
      </c>
      <c r="I27" s="996"/>
    </row>
    <row r="28" spans="1:9">
      <c r="A28" s="26"/>
      <c r="B28" s="993"/>
      <c r="C28" s="993"/>
      <c r="D28" s="994"/>
      <c r="E28" s="994"/>
      <c r="F28" s="994"/>
      <c r="G28" s="994"/>
      <c r="H28" s="995">
        <f t="shared" si="1"/>
        <v>0</v>
      </c>
      <c r="I28" s="996"/>
    </row>
    <row r="29" spans="1:9">
      <c r="A29" s="26"/>
      <c r="B29" s="993"/>
      <c r="C29" s="993"/>
      <c r="D29" s="994"/>
      <c r="E29" s="994"/>
      <c r="F29" s="994"/>
      <c r="G29" s="994"/>
      <c r="H29" s="995">
        <f t="shared" si="1"/>
        <v>0</v>
      </c>
      <c r="I29" s="996"/>
    </row>
    <row r="30" spans="1:9">
      <c r="A30" s="26"/>
      <c r="B30" s="993"/>
      <c r="C30" s="993"/>
      <c r="D30" s="994"/>
      <c r="E30" s="994"/>
      <c r="F30" s="994"/>
      <c r="G30" s="994"/>
      <c r="H30" s="995">
        <f t="shared" si="1"/>
        <v>0</v>
      </c>
      <c r="I30" s="996"/>
    </row>
    <row r="31" spans="1:9">
      <c r="A31" s="26"/>
      <c r="B31" s="993" t="s">
        <v>417</v>
      </c>
      <c r="C31" s="993"/>
      <c r="D31" s="994">
        <f>SUM(D22:E30)</f>
        <v>0</v>
      </c>
      <c r="E31" s="994"/>
      <c r="F31" s="994">
        <f>SUM(F22:G30)</f>
        <v>0</v>
      </c>
      <c r="G31" s="994"/>
      <c r="H31" s="994">
        <f>+D31-F31</f>
        <v>0</v>
      </c>
      <c r="I31" s="994"/>
    </row>
    <row r="32" spans="1:9">
      <c r="A32" s="26"/>
      <c r="B32" s="993"/>
      <c r="C32" s="993"/>
      <c r="D32" s="994"/>
      <c r="E32" s="994"/>
      <c r="F32" s="994"/>
      <c r="G32" s="994"/>
      <c r="H32" s="994"/>
      <c r="I32" s="994"/>
    </row>
    <row r="33" spans="1:9">
      <c r="A33" s="26"/>
      <c r="B33" s="999" t="s">
        <v>134</v>
      </c>
      <c r="C33" s="1000"/>
      <c r="D33" s="995">
        <f>+D19+D31</f>
        <v>0</v>
      </c>
      <c r="E33" s="996"/>
      <c r="F33" s="995">
        <f>+F19+F31</f>
        <v>0</v>
      </c>
      <c r="G33" s="996"/>
      <c r="H33" s="995">
        <f>+H19+H31</f>
        <v>0</v>
      </c>
      <c r="I33" s="996"/>
    </row>
    <row r="34" spans="1:9">
      <c r="A34" s="26"/>
      <c r="B34" s="26"/>
      <c r="C34" s="26"/>
      <c r="D34" s="26"/>
      <c r="E34" s="26"/>
      <c r="F34" s="26"/>
      <c r="G34" s="26"/>
      <c r="H34" s="26"/>
      <c r="I34" s="26"/>
    </row>
    <row r="35" spans="1:9">
      <c r="B35" s="16" t="s">
        <v>76</v>
      </c>
    </row>
    <row r="36" spans="1:9">
      <c r="B36" s="26"/>
    </row>
    <row r="37" spans="1:9">
      <c r="B37" s="26"/>
    </row>
    <row r="38" spans="1:9">
      <c r="B38" s="282"/>
      <c r="C38" s="282"/>
      <c r="D38" s="282"/>
      <c r="F38" s="282"/>
      <c r="G38" s="282"/>
      <c r="H38" s="282"/>
      <c r="I38" s="282"/>
    </row>
    <row r="39" spans="1:9">
      <c r="B39" s="863" t="s">
        <v>541</v>
      </c>
      <c r="C39" s="863"/>
      <c r="D39" s="863"/>
      <c r="F39" s="863" t="s">
        <v>542</v>
      </c>
      <c r="G39" s="863"/>
      <c r="H39" s="863"/>
      <c r="I39" s="863"/>
    </row>
    <row r="40" spans="1:9">
      <c r="B40" s="864" t="s">
        <v>3214</v>
      </c>
      <c r="C40" s="864"/>
      <c r="D40" s="864"/>
      <c r="F40" s="864" t="s">
        <v>543</v>
      </c>
      <c r="G40" s="864"/>
      <c r="H40" s="864"/>
      <c r="I40" s="864"/>
    </row>
  </sheetData>
  <mergeCells count="109">
    <mergeCell ref="B39:D39"/>
    <mergeCell ref="B40:D40"/>
    <mergeCell ref="F39:I39"/>
    <mergeCell ref="F40:I40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B7:C7"/>
    <mergeCell ref="D7:E7"/>
    <mergeCell ref="F7:G7"/>
    <mergeCell ref="H7:I7"/>
    <mergeCell ref="B11:C11"/>
    <mergeCell ref="D11:E11"/>
    <mergeCell ref="F11:G11"/>
    <mergeCell ref="H11:I11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43"/>
  <sheetViews>
    <sheetView showGridLines="0" zoomScale="85" zoomScaleNormal="85" workbookViewId="0">
      <selection activeCell="A4" sqref="A4"/>
    </sheetView>
  </sheetViews>
  <sheetFormatPr baseColWidth="10" defaultRowHeight="12.75"/>
  <cols>
    <col min="1" max="1" width="47.85546875" style="275" customWidth="1"/>
    <col min="2" max="2" width="2" style="275" customWidth="1"/>
    <col min="3" max="3" width="24.85546875" style="275" customWidth="1"/>
    <col min="4" max="4" width="25.5703125" style="275" customWidth="1"/>
    <col min="5" max="16384" width="11.42578125" style="275"/>
  </cols>
  <sheetData>
    <row r="1" spans="1:7" ht="18" customHeight="1">
      <c r="A1" s="1001" t="s">
        <v>451</v>
      </c>
      <c r="B1" s="1002"/>
      <c r="C1" s="1002"/>
      <c r="D1" s="1003"/>
    </row>
    <row r="2" spans="1:7" ht="18" customHeight="1">
      <c r="A2" s="997" t="s">
        <v>457</v>
      </c>
      <c r="B2" s="886"/>
      <c r="C2" s="886"/>
      <c r="D2" s="998"/>
    </row>
    <row r="3" spans="1:7" ht="18" customHeight="1">
      <c r="A3" s="1004" t="s">
        <v>3219</v>
      </c>
      <c r="B3" s="1005"/>
      <c r="C3" s="1005"/>
      <c r="D3" s="1006"/>
    </row>
    <row r="4" spans="1:7">
      <c r="A4" s="26"/>
      <c r="B4" s="26"/>
      <c r="C4" s="26"/>
    </row>
    <row r="5" spans="1:7" ht="15" customHeight="1">
      <c r="A5" s="31" t="s">
        <v>3</v>
      </c>
      <c r="B5" s="852" t="s">
        <v>717</v>
      </c>
      <c r="C5" s="852"/>
      <c r="D5" s="852"/>
      <c r="E5"/>
      <c r="F5"/>
      <c r="G5"/>
    </row>
    <row r="6" spans="1:7">
      <c r="A6" s="26"/>
      <c r="B6" s="26"/>
      <c r="C6" s="26"/>
    </row>
    <row r="7" spans="1:7">
      <c r="A7" s="460" t="s">
        <v>407</v>
      </c>
      <c r="B7" s="460"/>
      <c r="C7" s="460" t="s">
        <v>204</v>
      </c>
      <c r="D7" s="460" t="s">
        <v>226</v>
      </c>
    </row>
    <row r="8" spans="1:7">
      <c r="A8" s="1007" t="s">
        <v>414</v>
      </c>
      <c r="B8" s="1008"/>
      <c r="C8" s="1009"/>
      <c r="D8" s="1010"/>
    </row>
    <row r="9" spans="1:7">
      <c r="A9" s="461"/>
      <c r="B9" s="33"/>
      <c r="C9" s="461"/>
      <c r="D9" s="462"/>
    </row>
    <row r="10" spans="1:7">
      <c r="A10" s="461"/>
      <c r="B10" s="33"/>
      <c r="C10" s="461"/>
      <c r="D10" s="462"/>
    </row>
    <row r="11" spans="1:7">
      <c r="A11" s="461"/>
      <c r="B11" s="33"/>
      <c r="C11" s="461"/>
      <c r="D11" s="462"/>
    </row>
    <row r="12" spans="1:7">
      <c r="A12" s="461"/>
      <c r="B12" s="33"/>
      <c r="C12" s="461"/>
      <c r="D12" s="462"/>
    </row>
    <row r="13" spans="1:7">
      <c r="A13" s="461"/>
      <c r="B13" s="33"/>
      <c r="C13" s="461"/>
      <c r="D13" s="462"/>
    </row>
    <row r="14" spans="1:7">
      <c r="A14" s="461"/>
      <c r="B14" s="33"/>
      <c r="C14" s="461"/>
      <c r="D14" s="462"/>
    </row>
    <row r="15" spans="1:7">
      <c r="A15" s="461"/>
      <c r="B15" s="33"/>
      <c r="C15" s="461"/>
      <c r="D15" s="462"/>
    </row>
    <row r="16" spans="1:7">
      <c r="A16" s="461"/>
      <c r="B16" s="33"/>
      <c r="C16" s="461"/>
      <c r="D16" s="462"/>
    </row>
    <row r="17" spans="1:4">
      <c r="A17" s="461"/>
      <c r="B17" s="33"/>
      <c r="C17" s="461"/>
      <c r="D17" s="462"/>
    </row>
    <row r="18" spans="1:4">
      <c r="A18" s="461"/>
      <c r="B18" s="33"/>
      <c r="C18" s="461"/>
      <c r="D18" s="462"/>
    </row>
    <row r="19" spans="1:4">
      <c r="A19" s="463" t="s">
        <v>418</v>
      </c>
      <c r="B19" s="39"/>
      <c r="C19" s="461">
        <f>SUM(C9:C18)</f>
        <v>0</v>
      </c>
      <c r="D19" s="461">
        <f>SUM(D9:D18)</f>
        <v>0</v>
      </c>
    </row>
    <row r="20" spans="1:4">
      <c r="A20" s="461"/>
      <c r="B20" s="33"/>
      <c r="C20" s="461"/>
      <c r="D20" s="462"/>
    </row>
    <row r="21" spans="1:4">
      <c r="A21" s="1007" t="s">
        <v>416</v>
      </c>
      <c r="B21" s="1011"/>
      <c r="C21" s="1009"/>
      <c r="D21" s="1010"/>
    </row>
    <row r="22" spans="1:4">
      <c r="A22" s="461"/>
      <c r="B22" s="33"/>
      <c r="C22" s="461"/>
      <c r="D22" s="462"/>
    </row>
    <row r="23" spans="1:4">
      <c r="A23" s="461"/>
      <c r="B23" s="33"/>
      <c r="C23" s="461"/>
      <c r="D23" s="462"/>
    </row>
    <row r="24" spans="1:4">
      <c r="A24" s="461"/>
      <c r="B24" s="33"/>
      <c r="C24" s="461"/>
      <c r="D24" s="462"/>
    </row>
    <row r="25" spans="1:4">
      <c r="A25" s="461"/>
      <c r="B25" s="33"/>
      <c r="C25" s="461"/>
      <c r="D25" s="462"/>
    </row>
    <row r="26" spans="1:4">
      <c r="A26" s="461"/>
      <c r="B26" s="33"/>
      <c r="C26" s="461"/>
      <c r="D26" s="462"/>
    </row>
    <row r="27" spans="1:4">
      <c r="A27" s="461"/>
      <c r="B27" s="33"/>
      <c r="C27" s="461"/>
      <c r="D27" s="462"/>
    </row>
    <row r="28" spans="1:4">
      <c r="A28" s="461"/>
      <c r="B28" s="33"/>
      <c r="C28" s="461"/>
      <c r="D28" s="462"/>
    </row>
    <row r="29" spans="1:4">
      <c r="A29" s="461"/>
      <c r="B29" s="33"/>
      <c r="C29" s="461"/>
      <c r="D29" s="462"/>
    </row>
    <row r="30" spans="1:4">
      <c r="A30" s="461"/>
      <c r="B30" s="33"/>
      <c r="C30" s="461"/>
      <c r="D30" s="462"/>
    </row>
    <row r="31" spans="1:4">
      <c r="A31" s="461"/>
      <c r="B31" s="33"/>
      <c r="C31" s="461"/>
      <c r="D31" s="462"/>
    </row>
    <row r="32" spans="1:4">
      <c r="A32" s="461"/>
      <c r="B32" s="33"/>
      <c r="C32" s="461"/>
      <c r="D32" s="462"/>
    </row>
    <row r="33" spans="1:4">
      <c r="A33" s="461"/>
      <c r="B33" s="33"/>
      <c r="C33" s="461"/>
      <c r="D33" s="462"/>
    </row>
    <row r="34" spans="1:4">
      <c r="A34" s="463" t="s">
        <v>419</v>
      </c>
      <c r="B34" s="39"/>
      <c r="C34" s="461">
        <f>SUM(C22:C33)</f>
        <v>0</v>
      </c>
      <c r="D34" s="461">
        <f>SUM(D22:D33)</f>
        <v>0</v>
      </c>
    </row>
    <row r="35" spans="1:4">
      <c r="A35" s="461"/>
      <c r="B35" s="33"/>
      <c r="C35" s="461"/>
      <c r="D35" s="462"/>
    </row>
    <row r="36" spans="1:4">
      <c r="A36" s="463" t="s">
        <v>134</v>
      </c>
      <c r="B36" s="464"/>
      <c r="C36" s="465">
        <f>+C19+C34</f>
        <v>0</v>
      </c>
      <c r="D36" s="465">
        <f>+D19+D34</f>
        <v>0</v>
      </c>
    </row>
    <row r="38" spans="1:4">
      <c r="A38" s="16" t="s">
        <v>76</v>
      </c>
    </row>
    <row r="39" spans="1:4">
      <c r="A39" s="26"/>
    </row>
    <row r="40" spans="1:4">
      <c r="A40" s="26"/>
    </row>
    <row r="41" spans="1:4">
      <c r="A41" s="282"/>
      <c r="B41" s="280"/>
      <c r="C41" s="372"/>
      <c r="D41" s="372"/>
    </row>
    <row r="42" spans="1:4">
      <c r="A42" s="466" t="s">
        <v>541</v>
      </c>
      <c r="B42" s="467"/>
      <c r="C42" s="863" t="s">
        <v>542</v>
      </c>
      <c r="D42" s="863"/>
    </row>
    <row r="43" spans="1:4">
      <c r="A43" s="858" t="s">
        <v>3214</v>
      </c>
      <c r="B43" s="858"/>
      <c r="C43" s="864" t="s">
        <v>543</v>
      </c>
      <c r="D43" s="864"/>
    </row>
  </sheetData>
  <mergeCells count="9">
    <mergeCell ref="A1:D1"/>
    <mergeCell ref="C42:D42"/>
    <mergeCell ref="C43:D43"/>
    <mergeCell ref="A2:D2"/>
    <mergeCell ref="A3:D3"/>
    <mergeCell ref="A8:D8"/>
    <mergeCell ref="A21:D21"/>
    <mergeCell ref="B5:D5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43"/>
  <sheetViews>
    <sheetView showGridLines="0" zoomScale="85" zoomScaleNormal="85" workbookViewId="0">
      <selection activeCell="H28" sqref="H28"/>
    </sheetView>
  </sheetViews>
  <sheetFormatPr baseColWidth="10" defaultRowHeight="12.75"/>
  <cols>
    <col min="1" max="1" width="1.140625" style="275" customWidth="1"/>
    <col min="2" max="2" width="60" style="275" customWidth="1"/>
    <col min="3" max="3" width="14.7109375" style="275" customWidth="1"/>
    <col min="4" max="5" width="13.85546875" style="275" bestFit="1" customWidth="1"/>
    <col min="6" max="6" width="4.28515625" style="26" customWidth="1"/>
    <col min="7" max="16384" width="11.42578125" style="275"/>
  </cols>
  <sheetData>
    <row r="1" spans="1:6" ht="15" customHeight="1">
      <c r="A1" s="1001" t="s">
        <v>451</v>
      </c>
      <c r="B1" s="1002"/>
      <c r="C1" s="1002"/>
      <c r="D1" s="1002"/>
      <c r="E1" s="1003"/>
    </row>
    <row r="2" spans="1:6" ht="18" customHeight="1">
      <c r="A2" s="997" t="s">
        <v>458</v>
      </c>
      <c r="B2" s="886"/>
      <c r="C2" s="886"/>
      <c r="D2" s="886"/>
      <c r="E2" s="998"/>
    </row>
    <row r="3" spans="1:6" ht="18" customHeight="1">
      <c r="A3" s="1004" t="s">
        <v>3218</v>
      </c>
      <c r="B3" s="1005"/>
      <c r="C3" s="1005"/>
      <c r="D3" s="1005"/>
      <c r="E3" s="1006"/>
    </row>
    <row r="4" spans="1:6" s="26" customFormat="1" ht="6" customHeight="1"/>
    <row r="5" spans="1:6" s="26" customFormat="1" ht="6" customHeight="1"/>
    <row r="6" spans="1:6" s="26" customFormat="1" ht="14.25" customHeight="1">
      <c r="B6" s="852" t="s">
        <v>717</v>
      </c>
      <c r="C6" s="852"/>
      <c r="D6" s="852"/>
      <c r="E6" s="852"/>
      <c r="F6" s="33"/>
    </row>
    <row r="7" spans="1:6" s="26" customFormat="1" ht="6" customHeight="1"/>
    <row r="8" spans="1:6" s="26" customFormat="1" ht="6" customHeight="1"/>
    <row r="9" spans="1:6" s="26" customFormat="1" ht="14.25">
      <c r="A9" s="1014" t="s">
        <v>74</v>
      </c>
      <c r="B9" s="1014"/>
      <c r="C9" s="468" t="s">
        <v>201</v>
      </c>
      <c r="D9" s="468" t="s">
        <v>204</v>
      </c>
      <c r="E9" s="468" t="s">
        <v>502</v>
      </c>
    </row>
    <row r="10" spans="1:6" s="26" customFormat="1" ht="5.25" customHeight="1" thickBot="1">
      <c r="A10" s="422"/>
      <c r="B10" s="423"/>
      <c r="C10" s="441"/>
      <c r="D10" s="441"/>
      <c r="E10" s="441"/>
    </row>
    <row r="11" spans="1:6" s="26" customFormat="1" ht="13.5" thickBot="1">
      <c r="A11" s="469"/>
      <c r="B11" s="470" t="s">
        <v>420</v>
      </c>
      <c r="C11" s="552">
        <f>+C12+C13</f>
        <v>18577669.93</v>
      </c>
      <c r="D11" s="552">
        <f t="shared" ref="D11:E11" si="0">+D12+D13</f>
        <v>32468439.780000001</v>
      </c>
      <c r="E11" s="552">
        <f t="shared" si="0"/>
        <v>32468439.780000001</v>
      </c>
    </row>
    <row r="12" spans="1:6" s="26" customFormat="1">
      <c r="A12" s="1015" t="s">
        <v>503</v>
      </c>
      <c r="B12" s="1016"/>
      <c r="C12" s="554">
        <f>+[1]EAI!E33</f>
        <v>0</v>
      </c>
      <c r="D12" s="554">
        <f>+[1]EAI!H33</f>
        <v>0</v>
      </c>
      <c r="E12" s="559">
        <f>+[1]EAI!I33</f>
        <v>0</v>
      </c>
    </row>
    <row r="13" spans="1:6" s="26" customFormat="1" ht="13.5" thickBot="1">
      <c r="A13" s="1017" t="s">
        <v>504</v>
      </c>
      <c r="B13" s="1018"/>
      <c r="C13" s="555">
        <v>18577669.93</v>
      </c>
      <c r="D13" s="555">
        <v>32468439.780000001</v>
      </c>
      <c r="E13" s="555">
        <v>32468439.780000001</v>
      </c>
    </row>
    <row r="14" spans="1:6" s="26" customFormat="1" ht="13.5" thickBot="1">
      <c r="A14" s="472"/>
      <c r="B14" s="470" t="s">
        <v>421</v>
      </c>
      <c r="C14" s="552">
        <f>+C15+C16</f>
        <v>18577669.93</v>
      </c>
      <c r="D14" s="552">
        <f t="shared" ref="D14:E14" si="1">+D15+D16</f>
        <v>23456023.27</v>
      </c>
      <c r="E14" s="558">
        <f t="shared" si="1"/>
        <v>23456023.27</v>
      </c>
    </row>
    <row r="15" spans="1:6" s="26" customFormat="1">
      <c r="A15" s="1019" t="s">
        <v>505</v>
      </c>
      <c r="B15" s="1020"/>
      <c r="C15" s="554"/>
      <c r="D15" s="554"/>
      <c r="E15" s="559"/>
    </row>
    <row r="16" spans="1:6" s="26" customFormat="1" ht="13.5" thickBot="1">
      <c r="A16" s="1021" t="s">
        <v>506</v>
      </c>
      <c r="B16" s="1022"/>
      <c r="C16" s="556">
        <v>18577669.93</v>
      </c>
      <c r="D16" s="556">
        <v>23456023.27</v>
      </c>
      <c r="E16" s="556">
        <v>23456023.27</v>
      </c>
    </row>
    <row r="17" spans="1:5" s="26" customFormat="1" ht="13.5" thickBot="1">
      <c r="A17" s="473"/>
      <c r="B17" s="474" t="s">
        <v>422</v>
      </c>
      <c r="C17" s="557">
        <f>+C11-C14</f>
        <v>0</v>
      </c>
      <c r="D17" s="557">
        <f>+D11-D14</f>
        <v>9012416.5100000016</v>
      </c>
      <c r="E17" s="562">
        <f>+E11-E14</f>
        <v>9012416.5100000016</v>
      </c>
    </row>
    <row r="18" spans="1:5" s="26" customFormat="1" ht="13.5" thickBot="1">
      <c r="C18" s="563"/>
      <c r="D18" s="563"/>
      <c r="E18" s="563"/>
    </row>
    <row r="19" spans="1:5" s="26" customFormat="1" ht="13.5" thickBot="1">
      <c r="A19" s="1023" t="s">
        <v>74</v>
      </c>
      <c r="B19" s="1024"/>
      <c r="C19" s="564" t="s">
        <v>201</v>
      </c>
      <c r="D19" s="564" t="s">
        <v>204</v>
      </c>
      <c r="E19" s="565" t="s">
        <v>502</v>
      </c>
    </row>
    <row r="20" spans="1:5" s="26" customFormat="1" ht="6.75" customHeight="1">
      <c r="A20" s="475"/>
      <c r="B20" s="476"/>
      <c r="C20" s="566"/>
      <c r="D20" s="566"/>
      <c r="E20" s="567"/>
    </row>
    <row r="21" spans="1:5" s="26" customFormat="1">
      <c r="A21" s="1025" t="s">
        <v>423</v>
      </c>
      <c r="B21" s="1026"/>
      <c r="C21" s="555">
        <f>+C17</f>
        <v>0</v>
      </c>
      <c r="D21" s="555">
        <f t="shared" ref="D21:E21" si="2">+D17</f>
        <v>9012416.5100000016</v>
      </c>
      <c r="E21" s="560">
        <f t="shared" si="2"/>
        <v>9012416.5100000016</v>
      </c>
    </row>
    <row r="22" spans="1:5" s="26" customFormat="1" ht="6" customHeight="1">
      <c r="A22" s="477"/>
      <c r="B22" s="478"/>
      <c r="C22" s="555"/>
      <c r="D22" s="555"/>
      <c r="E22" s="560"/>
    </row>
    <row r="23" spans="1:5" s="26" customFormat="1">
      <c r="A23" s="1025" t="s">
        <v>424</v>
      </c>
      <c r="B23" s="1026"/>
      <c r="C23" s="555"/>
      <c r="D23" s="555"/>
      <c r="E23" s="560"/>
    </row>
    <row r="24" spans="1:5" s="26" customFormat="1" ht="7.5" customHeight="1" thickBot="1">
      <c r="A24" s="479"/>
      <c r="B24" s="480"/>
      <c r="C24" s="556"/>
      <c r="D24" s="556"/>
      <c r="E24" s="561"/>
    </row>
    <row r="25" spans="1:5" s="26" customFormat="1" ht="13.5" thickBot="1">
      <c r="A25" s="479"/>
      <c r="B25" s="474" t="s">
        <v>425</v>
      </c>
      <c r="C25" s="568">
        <f>+C21-C23</f>
        <v>0</v>
      </c>
      <c r="D25" s="568">
        <f t="shared" ref="D25:E25" si="3">+D21-D23</f>
        <v>9012416.5100000016</v>
      </c>
      <c r="E25" s="569">
        <f t="shared" si="3"/>
        <v>9012416.5100000016</v>
      </c>
    </row>
    <row r="26" spans="1:5" s="26" customFormat="1" ht="13.5" thickBot="1">
      <c r="C26" s="563"/>
      <c r="D26" s="563"/>
      <c r="E26" s="563"/>
    </row>
    <row r="27" spans="1:5" s="26" customFormat="1" ht="13.5" thickBot="1">
      <c r="A27" s="1012" t="s">
        <v>74</v>
      </c>
      <c r="B27" s="1013"/>
      <c r="C27" s="570" t="s">
        <v>201</v>
      </c>
      <c r="D27" s="570" t="s">
        <v>204</v>
      </c>
      <c r="E27" s="571" t="s">
        <v>502</v>
      </c>
    </row>
    <row r="28" spans="1:5" s="26" customFormat="1" ht="5.25" customHeight="1">
      <c r="A28" s="475"/>
      <c r="B28" s="476"/>
      <c r="C28" s="566"/>
      <c r="D28" s="566"/>
      <c r="E28" s="567"/>
    </row>
    <row r="29" spans="1:5" s="26" customFormat="1">
      <c r="A29" s="1025" t="s">
        <v>426</v>
      </c>
      <c r="B29" s="1026"/>
      <c r="C29" s="555">
        <f>+[1]EAI!E52</f>
        <v>0</v>
      </c>
      <c r="D29" s="555">
        <f>+[1]EAI!H51</f>
        <v>0</v>
      </c>
      <c r="E29" s="560">
        <f>+[1]EAI!I54</f>
        <v>0</v>
      </c>
    </row>
    <row r="30" spans="1:5" s="26" customFormat="1" ht="5.25" customHeight="1">
      <c r="A30" s="477"/>
      <c r="B30" s="478"/>
      <c r="C30" s="555"/>
      <c r="D30" s="555"/>
      <c r="E30" s="560"/>
    </row>
    <row r="31" spans="1:5" s="26" customFormat="1" ht="13.5" thickBot="1">
      <c r="A31" s="1027" t="s">
        <v>427</v>
      </c>
      <c r="B31" s="1028"/>
      <c r="C31" s="556"/>
      <c r="D31" s="556"/>
      <c r="E31" s="561"/>
    </row>
    <row r="32" spans="1:5" s="26" customFormat="1" ht="13.5" customHeight="1" thickBot="1">
      <c r="A32" s="427"/>
      <c r="B32" s="481"/>
      <c r="C32" s="471"/>
      <c r="D32" s="471"/>
      <c r="E32" s="471"/>
    </row>
    <row r="33" spans="1:6" s="26" customFormat="1" ht="13.5" thickBot="1">
      <c r="A33" s="472"/>
      <c r="B33" s="470" t="s">
        <v>428</v>
      </c>
      <c r="C33" s="482">
        <f>+C29-C31</f>
        <v>0</v>
      </c>
      <c r="D33" s="482">
        <f t="shared" ref="D33:E33" si="4">+D29-D31</f>
        <v>0</v>
      </c>
      <c r="E33" s="483">
        <f t="shared" si="4"/>
        <v>0</v>
      </c>
    </row>
    <row r="34" spans="1:6" s="26" customFormat="1" ht="15" customHeight="1"/>
    <row r="35" spans="1:6" s="26" customFormat="1" ht="15" customHeight="1">
      <c r="A35" s="16" t="s">
        <v>76</v>
      </c>
      <c r="B35" s="16"/>
      <c r="C35" s="16"/>
      <c r="D35" s="16"/>
      <c r="E35" s="16"/>
    </row>
    <row r="36" spans="1:6" s="26" customFormat="1" ht="45" customHeight="1">
      <c r="B36" s="1029" t="s">
        <v>429</v>
      </c>
      <c r="C36" s="1029"/>
      <c r="D36" s="1029"/>
      <c r="E36" s="1029"/>
    </row>
    <row r="37" spans="1:6" s="26" customFormat="1" ht="27" customHeight="1">
      <c r="B37" s="1029" t="s">
        <v>430</v>
      </c>
      <c r="C37" s="1029"/>
      <c r="D37" s="1029"/>
      <c r="E37" s="1029"/>
    </row>
    <row r="38" spans="1:6" s="26" customFormat="1">
      <c r="B38" s="1030" t="s">
        <v>431</v>
      </c>
      <c r="C38" s="1030"/>
      <c r="D38" s="1030"/>
      <c r="E38" s="1030"/>
    </row>
    <row r="39" spans="1:6" s="26" customFormat="1">
      <c r="B39" s="161"/>
      <c r="C39" s="161"/>
      <c r="D39" s="161"/>
      <c r="E39" s="161"/>
    </row>
    <row r="40" spans="1:6" s="26" customFormat="1">
      <c r="B40" s="161"/>
      <c r="C40" s="161"/>
      <c r="D40" s="161"/>
      <c r="E40" s="161"/>
    </row>
    <row r="41" spans="1:6" s="26" customFormat="1" ht="10.5" customHeight="1">
      <c r="B41" s="33"/>
      <c r="D41" s="33"/>
      <c r="E41" s="33"/>
    </row>
    <row r="42" spans="1:6">
      <c r="B42" s="467" t="s">
        <v>541</v>
      </c>
      <c r="C42" s="902" t="s">
        <v>542</v>
      </c>
      <c r="D42" s="902"/>
      <c r="E42" s="902"/>
      <c r="F42" s="275"/>
    </row>
    <row r="43" spans="1:6">
      <c r="B43" s="285" t="s">
        <v>3213</v>
      </c>
      <c r="C43" s="902" t="s">
        <v>544</v>
      </c>
      <c r="D43" s="902"/>
      <c r="E43" s="902"/>
    </row>
  </sheetData>
  <mergeCells count="20">
    <mergeCell ref="C42:E42"/>
    <mergeCell ref="C43:E43"/>
    <mergeCell ref="A29:B29"/>
    <mergeCell ref="A31:B31"/>
    <mergeCell ref="B36:E36"/>
    <mergeCell ref="B37:E37"/>
    <mergeCell ref="B38:E38"/>
    <mergeCell ref="A1:E1"/>
    <mergeCell ref="A27:B27"/>
    <mergeCell ref="A2:E2"/>
    <mergeCell ref="A3:E3"/>
    <mergeCell ref="A9:B9"/>
    <mergeCell ref="A12:B12"/>
    <mergeCell ref="A13:B13"/>
    <mergeCell ref="A15:B15"/>
    <mergeCell ref="A16:B16"/>
    <mergeCell ref="A19:B19"/>
    <mergeCell ref="A21:B21"/>
    <mergeCell ref="A23:B23"/>
    <mergeCell ref="B6:E6"/>
  </mergeCells>
  <pageMargins left="1.5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M48"/>
  <sheetViews>
    <sheetView showGridLines="0" topLeftCell="A16" zoomScale="85" zoomScaleNormal="85" workbookViewId="0">
      <selection activeCell="E43" sqref="E43"/>
    </sheetView>
  </sheetViews>
  <sheetFormatPr baseColWidth="10" defaultRowHeight="12.75"/>
  <cols>
    <col min="1" max="1" width="2.140625" style="26" customWidth="1"/>
    <col min="2" max="3" width="3.7109375" style="275" customWidth="1"/>
    <col min="4" max="4" width="65.7109375" style="275" customWidth="1"/>
    <col min="5" max="5" width="13.85546875" style="275" bestFit="1" customWidth="1"/>
    <col min="6" max="6" width="14.28515625" style="275" customWidth="1"/>
    <col min="7" max="7" width="13.85546875" style="275" bestFit="1" customWidth="1"/>
    <col min="8" max="8" width="12.7109375" style="275" customWidth="1"/>
    <col min="9" max="12" width="13.85546875" style="275" bestFit="1" customWidth="1"/>
    <col min="13" max="13" width="3.140625" style="26" customWidth="1"/>
    <col min="14" max="16384" width="11.42578125" style="275"/>
  </cols>
  <sheetData>
    <row r="1" spans="2:12" ht="6" customHeight="1">
      <c r="B1" s="886"/>
      <c r="C1" s="886"/>
      <c r="D1" s="886"/>
      <c r="E1" s="886"/>
      <c r="F1" s="886"/>
      <c r="G1" s="886"/>
      <c r="H1" s="886"/>
      <c r="I1" s="886"/>
      <c r="J1" s="886"/>
      <c r="K1" s="886"/>
      <c r="L1" s="886"/>
    </row>
    <row r="2" spans="2:12" ht="13.5" customHeight="1">
      <c r="B2" s="886" t="s">
        <v>459</v>
      </c>
      <c r="C2" s="886"/>
      <c r="D2" s="886"/>
      <c r="E2" s="886"/>
      <c r="F2" s="886"/>
      <c r="G2" s="886"/>
      <c r="H2" s="886"/>
      <c r="I2" s="886"/>
      <c r="J2" s="886"/>
      <c r="K2" s="886"/>
      <c r="L2" s="886"/>
    </row>
    <row r="3" spans="2:12" ht="20.25" customHeight="1">
      <c r="B3" s="886" t="s">
        <v>3216</v>
      </c>
      <c r="C3" s="886"/>
      <c r="D3" s="886"/>
      <c r="E3" s="886"/>
      <c r="F3" s="886"/>
      <c r="G3" s="886"/>
      <c r="H3" s="886"/>
      <c r="I3" s="886"/>
      <c r="J3" s="886"/>
      <c r="K3" s="886"/>
      <c r="L3" s="886"/>
    </row>
    <row r="4" spans="2:12" s="26" customFormat="1" ht="8.25" customHeight="1"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</row>
    <row r="5" spans="2:12" s="26" customFormat="1" ht="24" customHeight="1">
      <c r="D5" s="31" t="s">
        <v>3</v>
      </c>
      <c r="E5" s="852" t="s">
        <v>717</v>
      </c>
      <c r="F5" s="852"/>
      <c r="G5" s="852"/>
      <c r="H5" s="852"/>
      <c r="I5" s="73"/>
      <c r="J5" s="73"/>
      <c r="K5" s="77"/>
      <c r="L5" s="245"/>
    </row>
    <row r="6" spans="2:12" s="26" customFormat="1" ht="8.25" customHeight="1"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</row>
    <row r="7" spans="2:12">
      <c r="B7" s="981" t="s">
        <v>74</v>
      </c>
      <c r="C7" s="1037"/>
      <c r="D7" s="982"/>
      <c r="E7" s="980" t="s">
        <v>229</v>
      </c>
      <c r="F7" s="980"/>
      <c r="G7" s="980"/>
      <c r="H7" s="980"/>
      <c r="I7" s="980"/>
      <c r="J7" s="980"/>
      <c r="K7" s="980"/>
      <c r="L7" s="980" t="s">
        <v>223</v>
      </c>
    </row>
    <row r="8" spans="2:12" ht="25.5">
      <c r="B8" s="983"/>
      <c r="C8" s="956"/>
      <c r="D8" s="984"/>
      <c r="E8" s="409" t="s">
        <v>224</v>
      </c>
      <c r="F8" s="409" t="s">
        <v>225</v>
      </c>
      <c r="G8" s="409" t="s">
        <v>203</v>
      </c>
      <c r="H8" s="409" t="s">
        <v>403</v>
      </c>
      <c r="I8" s="409" t="s">
        <v>204</v>
      </c>
      <c r="J8" s="409" t="s">
        <v>404</v>
      </c>
      <c r="K8" s="409" t="s">
        <v>226</v>
      </c>
      <c r="L8" s="980"/>
    </row>
    <row r="9" spans="2:12" ht="15.75" customHeight="1">
      <c r="B9" s="985"/>
      <c r="C9" s="1038"/>
      <c r="D9" s="986"/>
      <c r="E9" s="409">
        <v>1</v>
      </c>
      <c r="F9" s="409">
        <v>2</v>
      </c>
      <c r="G9" s="409" t="s">
        <v>227</v>
      </c>
      <c r="H9" s="409">
        <v>4</v>
      </c>
      <c r="I9" s="409">
        <v>5</v>
      </c>
      <c r="J9" s="409">
        <v>6</v>
      </c>
      <c r="K9" s="409">
        <v>7</v>
      </c>
      <c r="L9" s="409" t="s">
        <v>466</v>
      </c>
    </row>
    <row r="10" spans="2:12" ht="15" customHeight="1">
      <c r="B10" s="1031" t="s">
        <v>266</v>
      </c>
      <c r="C10" s="1018"/>
      <c r="D10" s="1032"/>
      <c r="E10" s="484"/>
      <c r="F10" s="485"/>
      <c r="G10" s="485"/>
      <c r="H10" s="485"/>
      <c r="I10" s="485"/>
      <c r="J10" s="485"/>
      <c r="K10" s="485"/>
      <c r="L10" s="485"/>
    </row>
    <row r="11" spans="2:12">
      <c r="B11" s="410"/>
      <c r="C11" s="1035" t="s">
        <v>267</v>
      </c>
      <c r="D11" s="1036"/>
      <c r="E11" s="486">
        <f>SUM(E12:E13)</f>
        <v>0</v>
      </c>
      <c r="F11" s="486">
        <f t="shared" ref="F11:L11" si="0">SUM(F12:F13)</f>
        <v>0</v>
      </c>
      <c r="G11" s="486">
        <f t="shared" si="0"/>
        <v>0</v>
      </c>
      <c r="H11" s="486">
        <f t="shared" si="0"/>
        <v>0</v>
      </c>
      <c r="I11" s="486">
        <f t="shared" si="0"/>
        <v>0</v>
      </c>
      <c r="J11" s="486">
        <f t="shared" si="0"/>
        <v>0</v>
      </c>
      <c r="K11" s="486">
        <f t="shared" si="0"/>
        <v>0</v>
      </c>
      <c r="L11" s="486">
        <f t="shared" si="0"/>
        <v>0</v>
      </c>
    </row>
    <row r="12" spans="2:12">
      <c r="B12" s="410"/>
      <c r="C12" s="478"/>
      <c r="D12" s="411" t="s">
        <v>268</v>
      </c>
      <c r="E12" s="414">
        <v>0</v>
      </c>
      <c r="F12" s="414">
        <v>0</v>
      </c>
      <c r="G12" s="414">
        <f>+E12+F12</f>
        <v>0</v>
      </c>
      <c r="H12" s="414">
        <v>0</v>
      </c>
      <c r="I12" s="414">
        <v>0</v>
      </c>
      <c r="J12" s="414">
        <v>0</v>
      </c>
      <c r="K12" s="414">
        <v>0</v>
      </c>
      <c r="L12" s="414">
        <f t="shared" ref="L12:L39" si="1">+G12-I12</f>
        <v>0</v>
      </c>
    </row>
    <row r="13" spans="2:12">
      <c r="B13" s="410"/>
      <c r="C13" s="478"/>
      <c r="D13" s="411" t="s">
        <v>269</v>
      </c>
      <c r="E13" s="484"/>
      <c r="F13" s="485"/>
      <c r="G13" s="485"/>
      <c r="H13" s="485"/>
      <c r="I13" s="485"/>
      <c r="J13" s="485"/>
      <c r="K13" s="485"/>
      <c r="L13" s="485">
        <f t="shared" si="1"/>
        <v>0</v>
      </c>
    </row>
    <row r="14" spans="2:12">
      <c r="B14" s="410"/>
      <c r="C14" s="1035" t="s">
        <v>270</v>
      </c>
      <c r="D14" s="1036"/>
      <c r="E14" s="538">
        <f>SUM(E15:E22)</f>
        <v>17388033.850000001</v>
      </c>
      <c r="F14" s="538">
        <f>SUM(F15:F22)</f>
        <v>26401959.199999999</v>
      </c>
      <c r="G14" s="432">
        <f>+E14+F14</f>
        <v>43789993.049999997</v>
      </c>
      <c r="H14" s="538">
        <f t="shared" ref="H14:K14" si="2">SUM(H15:H22)</f>
        <v>0</v>
      </c>
      <c r="I14" s="538">
        <f t="shared" si="2"/>
        <v>22538799.91</v>
      </c>
      <c r="J14" s="538">
        <f t="shared" si="2"/>
        <v>22538799.91</v>
      </c>
      <c r="K14" s="538">
        <f t="shared" si="2"/>
        <v>22538799.91</v>
      </c>
      <c r="L14" s="432">
        <f t="shared" si="1"/>
        <v>21251193.139999997</v>
      </c>
    </row>
    <row r="15" spans="2:12">
      <c r="B15" s="410"/>
      <c r="C15" s="478"/>
      <c r="D15" s="411" t="s">
        <v>271</v>
      </c>
      <c r="E15" s="572">
        <v>12189233.67</v>
      </c>
      <c r="F15" s="426">
        <v>20489276.579999998</v>
      </c>
      <c r="G15" s="485">
        <f t="shared" ref="G15:G17" si="3">+E15+F15</f>
        <v>32678510.25</v>
      </c>
      <c r="H15" s="426"/>
      <c r="I15" s="426">
        <v>17693634.219999999</v>
      </c>
      <c r="J15" s="426">
        <v>17693634.219999999</v>
      </c>
      <c r="K15" s="426">
        <v>17693634.219999999</v>
      </c>
      <c r="L15" s="426">
        <f t="shared" ref="L15:L17" si="4">G15-I15</f>
        <v>14984876.030000001</v>
      </c>
    </row>
    <row r="16" spans="2:12">
      <c r="B16" s="410"/>
      <c r="C16" s="478"/>
      <c r="D16" s="411" t="s">
        <v>272</v>
      </c>
      <c r="E16" s="572"/>
      <c r="F16" s="426">
        <v>0</v>
      </c>
      <c r="G16" s="485">
        <f t="shared" si="3"/>
        <v>0</v>
      </c>
      <c r="H16" s="426"/>
      <c r="I16" s="426">
        <v>0</v>
      </c>
      <c r="J16" s="426">
        <v>0</v>
      </c>
      <c r="K16" s="426">
        <v>0</v>
      </c>
      <c r="L16" s="426">
        <f t="shared" si="4"/>
        <v>0</v>
      </c>
    </row>
    <row r="17" spans="2:12">
      <c r="B17" s="410"/>
      <c r="C17" s="478"/>
      <c r="D17" s="411" t="s">
        <v>273</v>
      </c>
      <c r="E17" s="572">
        <v>5198800.18</v>
      </c>
      <c r="F17" s="426">
        <v>5912682.6200000001</v>
      </c>
      <c r="G17" s="485">
        <f t="shared" si="3"/>
        <v>11111482.800000001</v>
      </c>
      <c r="H17" s="426"/>
      <c r="I17" s="426">
        <v>4845165.6900000004</v>
      </c>
      <c r="J17" s="426">
        <v>4845165.6900000004</v>
      </c>
      <c r="K17" s="426">
        <v>4845165.6900000004</v>
      </c>
      <c r="L17" s="426">
        <f t="shared" si="4"/>
        <v>6266317.1100000003</v>
      </c>
    </row>
    <row r="18" spans="2:12">
      <c r="B18" s="410"/>
      <c r="C18" s="478"/>
      <c r="D18" s="411" t="s">
        <v>274</v>
      </c>
      <c r="E18" s="484"/>
      <c r="F18" s="485"/>
      <c r="G18" s="485"/>
      <c r="H18" s="426"/>
      <c r="I18" s="426"/>
      <c r="J18" s="426"/>
      <c r="K18" s="426"/>
      <c r="L18" s="426">
        <f t="shared" si="1"/>
        <v>0</v>
      </c>
    </row>
    <row r="19" spans="2:12">
      <c r="B19" s="410"/>
      <c r="C19" s="478"/>
      <c r="D19" s="411" t="s">
        <v>275</v>
      </c>
      <c r="E19" s="484"/>
      <c r="F19" s="485"/>
      <c r="G19" s="485"/>
      <c r="H19" s="485"/>
      <c r="I19" s="485"/>
      <c r="J19" s="485"/>
      <c r="K19" s="485"/>
      <c r="L19" s="485">
        <f t="shared" si="1"/>
        <v>0</v>
      </c>
    </row>
    <row r="20" spans="2:12">
      <c r="B20" s="410"/>
      <c r="C20" s="478"/>
      <c r="D20" s="411" t="s">
        <v>276</v>
      </c>
      <c r="E20" s="484"/>
      <c r="F20" s="485"/>
      <c r="G20" s="485"/>
      <c r="H20" s="485"/>
      <c r="I20" s="485"/>
      <c r="J20" s="485"/>
      <c r="K20" s="485"/>
      <c r="L20" s="485">
        <f t="shared" si="1"/>
        <v>0</v>
      </c>
    </row>
    <row r="21" spans="2:12">
      <c r="B21" s="410"/>
      <c r="C21" s="478"/>
      <c r="D21" s="411" t="s">
        <v>277</v>
      </c>
      <c r="E21" s="484"/>
      <c r="F21" s="485"/>
      <c r="G21" s="485"/>
      <c r="H21" s="485"/>
      <c r="I21" s="485"/>
      <c r="J21" s="485"/>
      <c r="K21" s="485"/>
      <c r="L21" s="485">
        <f t="shared" si="1"/>
        <v>0</v>
      </c>
    </row>
    <row r="22" spans="2:12">
      <c r="B22" s="410"/>
      <c r="C22" s="478"/>
      <c r="D22" s="411" t="s">
        <v>278</v>
      </c>
      <c r="E22" s="484"/>
      <c r="F22" s="485"/>
      <c r="G22" s="485"/>
      <c r="H22" s="485"/>
      <c r="I22" s="485"/>
      <c r="J22" s="485"/>
      <c r="K22" s="485"/>
      <c r="L22" s="485">
        <f t="shared" si="1"/>
        <v>0</v>
      </c>
    </row>
    <row r="23" spans="2:12">
      <c r="B23" s="410"/>
      <c r="C23" s="1035" t="s">
        <v>279</v>
      </c>
      <c r="D23" s="1036"/>
      <c r="E23" s="538">
        <f>SUM(E24:E26)</f>
        <v>1189636.08</v>
      </c>
      <c r="F23" s="538">
        <f>SUM(F24:F26)</f>
        <v>1893502</v>
      </c>
      <c r="G23" s="432">
        <f>+E23+F23</f>
        <v>3083138.08</v>
      </c>
      <c r="H23" s="538">
        <f t="shared" ref="H23:K23" si="5">SUM(H24:H26)</f>
        <v>1037474</v>
      </c>
      <c r="I23" s="538">
        <f t="shared" si="5"/>
        <v>917223</v>
      </c>
      <c r="J23" s="538">
        <f t="shared" si="5"/>
        <v>917223</v>
      </c>
      <c r="K23" s="538">
        <f t="shared" si="5"/>
        <v>917223</v>
      </c>
      <c r="L23" s="432">
        <f t="shared" si="1"/>
        <v>2165915.08</v>
      </c>
    </row>
    <row r="24" spans="2:12">
      <c r="B24" s="410"/>
      <c r="C24" s="478"/>
      <c r="D24" s="411" t="s">
        <v>280</v>
      </c>
      <c r="E24" s="572">
        <v>1189636.08</v>
      </c>
      <c r="F24" s="426">
        <v>1893502</v>
      </c>
      <c r="G24" s="426">
        <f t="shared" ref="G24" si="6">+E24+F24</f>
        <v>3083138.08</v>
      </c>
      <c r="H24" s="426">
        <v>1037474</v>
      </c>
      <c r="I24" s="426">
        <v>917223</v>
      </c>
      <c r="J24" s="426">
        <v>917223</v>
      </c>
      <c r="K24" s="426">
        <v>917223</v>
      </c>
      <c r="L24" s="426">
        <f t="shared" ref="L24" si="7">G24-I24</f>
        <v>2165915.08</v>
      </c>
    </row>
    <row r="25" spans="2:12">
      <c r="B25" s="410"/>
      <c r="C25" s="478"/>
      <c r="D25" s="411" t="s">
        <v>281</v>
      </c>
      <c r="E25" s="572"/>
      <c r="F25" s="426"/>
      <c r="G25" s="426"/>
      <c r="H25" s="426"/>
      <c r="I25" s="426"/>
      <c r="J25" s="426"/>
      <c r="K25" s="426"/>
      <c r="L25" s="426">
        <f t="shared" si="1"/>
        <v>0</v>
      </c>
    </row>
    <row r="26" spans="2:12">
      <c r="B26" s="410"/>
      <c r="C26" s="478"/>
      <c r="D26" s="411" t="s">
        <v>282</v>
      </c>
      <c r="E26" s="572"/>
      <c r="F26" s="426"/>
      <c r="G26" s="426"/>
      <c r="H26" s="426"/>
      <c r="I26" s="426"/>
      <c r="J26" s="426"/>
      <c r="K26" s="426"/>
      <c r="L26" s="426">
        <f t="shared" si="1"/>
        <v>0</v>
      </c>
    </row>
    <row r="27" spans="2:12">
      <c r="B27" s="410"/>
      <c r="C27" s="1035" t="s">
        <v>283</v>
      </c>
      <c r="D27" s="1036"/>
      <c r="E27" s="487">
        <f>SUM(E28:E29)</f>
        <v>0</v>
      </c>
      <c r="F27" s="487"/>
      <c r="G27" s="488"/>
      <c r="H27" s="487"/>
      <c r="I27" s="487"/>
      <c r="J27" s="487"/>
      <c r="K27" s="487"/>
      <c r="L27" s="488">
        <f t="shared" si="1"/>
        <v>0</v>
      </c>
    </row>
    <row r="28" spans="2:12">
      <c r="B28" s="410"/>
      <c r="C28" s="478"/>
      <c r="D28" s="411" t="s">
        <v>284</v>
      </c>
      <c r="E28" s="484"/>
      <c r="F28" s="485"/>
      <c r="G28" s="485"/>
      <c r="H28" s="485"/>
      <c r="I28" s="485"/>
      <c r="J28" s="485"/>
      <c r="K28" s="485"/>
      <c r="L28" s="485">
        <f t="shared" si="1"/>
        <v>0</v>
      </c>
    </row>
    <row r="29" spans="2:12">
      <c r="B29" s="410"/>
      <c r="C29" s="478"/>
      <c r="D29" s="411" t="s">
        <v>285</v>
      </c>
      <c r="E29" s="484"/>
      <c r="F29" s="485"/>
      <c r="G29" s="485"/>
      <c r="H29" s="485"/>
      <c r="I29" s="485"/>
      <c r="J29" s="485"/>
      <c r="K29" s="485"/>
      <c r="L29" s="485">
        <f t="shared" si="1"/>
        <v>0</v>
      </c>
    </row>
    <row r="30" spans="2:12">
      <c r="B30" s="410"/>
      <c r="C30" s="1035" t="s">
        <v>286</v>
      </c>
      <c r="D30" s="1036"/>
      <c r="E30" s="487">
        <f>SUM(E31:E34)</f>
        <v>0</v>
      </c>
      <c r="F30" s="487"/>
      <c r="G30" s="488"/>
      <c r="H30" s="487"/>
      <c r="I30" s="487"/>
      <c r="J30" s="487"/>
      <c r="K30" s="487"/>
      <c r="L30" s="488">
        <f t="shared" si="1"/>
        <v>0</v>
      </c>
    </row>
    <row r="31" spans="2:12">
      <c r="B31" s="410"/>
      <c r="C31" s="478"/>
      <c r="D31" s="411" t="s">
        <v>287</v>
      </c>
      <c r="E31" s="484"/>
      <c r="F31" s="485"/>
      <c r="G31" s="485"/>
      <c r="H31" s="485"/>
      <c r="I31" s="485"/>
      <c r="J31" s="485"/>
      <c r="K31" s="485"/>
      <c r="L31" s="485">
        <f t="shared" si="1"/>
        <v>0</v>
      </c>
    </row>
    <row r="32" spans="2:12">
      <c r="B32" s="410"/>
      <c r="C32" s="478"/>
      <c r="D32" s="411" t="s">
        <v>288</v>
      </c>
      <c r="E32" s="484"/>
      <c r="F32" s="485"/>
      <c r="G32" s="485"/>
      <c r="H32" s="485"/>
      <c r="I32" s="485"/>
      <c r="J32" s="485"/>
      <c r="K32" s="485"/>
      <c r="L32" s="485">
        <f t="shared" si="1"/>
        <v>0</v>
      </c>
    </row>
    <row r="33" spans="1:13">
      <c r="B33" s="410"/>
      <c r="C33" s="478"/>
      <c r="D33" s="411" t="s">
        <v>289</v>
      </c>
      <c r="E33" s="484"/>
      <c r="F33" s="485"/>
      <c r="G33" s="485"/>
      <c r="H33" s="485"/>
      <c r="I33" s="485"/>
      <c r="J33" s="485"/>
      <c r="K33" s="485"/>
      <c r="L33" s="485">
        <f t="shared" si="1"/>
        <v>0</v>
      </c>
    </row>
    <row r="34" spans="1:13">
      <c r="B34" s="410"/>
      <c r="C34" s="478"/>
      <c r="D34" s="411" t="s">
        <v>290</v>
      </c>
      <c r="E34" s="484"/>
      <c r="F34" s="485"/>
      <c r="G34" s="485"/>
      <c r="H34" s="485"/>
      <c r="I34" s="485"/>
      <c r="J34" s="485"/>
      <c r="K34" s="485"/>
      <c r="L34" s="485">
        <f t="shared" si="1"/>
        <v>0</v>
      </c>
    </row>
    <row r="35" spans="1:13">
      <c r="B35" s="410"/>
      <c r="C35" s="1035" t="s">
        <v>291</v>
      </c>
      <c r="D35" s="1036"/>
      <c r="E35" s="487">
        <f>SUM(E36)</f>
        <v>0</v>
      </c>
      <c r="F35" s="487"/>
      <c r="G35" s="488"/>
      <c r="H35" s="487"/>
      <c r="I35" s="487"/>
      <c r="J35" s="487"/>
      <c r="K35" s="487"/>
      <c r="L35" s="488">
        <f t="shared" si="1"/>
        <v>0</v>
      </c>
    </row>
    <row r="36" spans="1:13">
      <c r="B36" s="410"/>
      <c r="C36" s="478"/>
      <c r="D36" s="411" t="s">
        <v>292</v>
      </c>
      <c r="E36" s="484"/>
      <c r="F36" s="485"/>
      <c r="G36" s="485"/>
      <c r="H36" s="485"/>
      <c r="I36" s="485"/>
      <c r="J36" s="485"/>
      <c r="K36" s="485"/>
      <c r="L36" s="485">
        <f t="shared" si="1"/>
        <v>0</v>
      </c>
    </row>
    <row r="37" spans="1:13" ht="15" customHeight="1">
      <c r="B37" s="1031" t="s">
        <v>293</v>
      </c>
      <c r="C37" s="1018"/>
      <c r="D37" s="1032"/>
      <c r="E37" s="484"/>
      <c r="F37" s="485"/>
      <c r="G37" s="485"/>
      <c r="H37" s="485"/>
      <c r="I37" s="485"/>
      <c r="J37" s="485"/>
      <c r="K37" s="485"/>
      <c r="L37" s="485">
        <f t="shared" si="1"/>
        <v>0</v>
      </c>
    </row>
    <row r="38" spans="1:13" ht="15" customHeight="1">
      <c r="B38" s="1031" t="s">
        <v>294</v>
      </c>
      <c r="C38" s="1018"/>
      <c r="D38" s="1032"/>
      <c r="E38" s="484"/>
      <c r="F38" s="485"/>
      <c r="G38" s="485"/>
      <c r="H38" s="485"/>
      <c r="I38" s="485"/>
      <c r="J38" s="485"/>
      <c r="K38" s="485"/>
      <c r="L38" s="485">
        <f t="shared" si="1"/>
        <v>0</v>
      </c>
    </row>
    <row r="39" spans="1:13" ht="15.75" customHeight="1">
      <c r="B39" s="1031" t="s">
        <v>295</v>
      </c>
      <c r="C39" s="1018"/>
      <c r="D39" s="1032"/>
      <c r="E39" s="484"/>
      <c r="F39" s="485"/>
      <c r="G39" s="485"/>
      <c r="H39" s="485"/>
      <c r="I39" s="485"/>
      <c r="J39" s="485"/>
      <c r="K39" s="485"/>
      <c r="L39" s="485">
        <f t="shared" si="1"/>
        <v>0</v>
      </c>
    </row>
    <row r="40" spans="1:13">
      <c r="B40" s="489"/>
      <c r="C40" s="490"/>
      <c r="D40" s="491"/>
      <c r="E40" s="492"/>
      <c r="F40" s="493"/>
      <c r="G40" s="493"/>
      <c r="H40" s="493"/>
      <c r="I40" s="493"/>
      <c r="J40" s="493"/>
      <c r="K40" s="493"/>
      <c r="L40" s="493"/>
    </row>
    <row r="41" spans="1:13" s="408" customFormat="1" ht="16.5" customHeight="1">
      <c r="A41" s="305"/>
      <c r="B41" s="435"/>
      <c r="C41" s="1033" t="s">
        <v>228</v>
      </c>
      <c r="D41" s="1034"/>
      <c r="E41" s="430">
        <f>+E11+E14+E23+E27+E30+E35+E37+E38+E39</f>
        <v>18577669.93</v>
      </c>
      <c r="F41" s="430">
        <f t="shared" ref="F41:L41" si="8">+F11+F14+F23+F27+F30+F35+F37+F38+F39</f>
        <v>28295461.199999999</v>
      </c>
      <c r="G41" s="430">
        <f t="shared" si="8"/>
        <v>46873131.129999995</v>
      </c>
      <c r="H41" s="430">
        <f t="shared" si="8"/>
        <v>1037474</v>
      </c>
      <c r="I41" s="430">
        <f t="shared" si="8"/>
        <v>23456022.91</v>
      </c>
      <c r="J41" s="430">
        <f t="shared" si="8"/>
        <v>23456022.91</v>
      </c>
      <c r="K41" s="430">
        <f t="shared" si="8"/>
        <v>23456022.91</v>
      </c>
      <c r="L41" s="430">
        <f t="shared" si="8"/>
        <v>23417108.219999999</v>
      </c>
      <c r="M41" s="305"/>
    </row>
    <row r="42" spans="1:13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3">
      <c r="B43" s="16" t="s">
        <v>76</v>
      </c>
      <c r="F43" s="26"/>
      <c r="G43" s="26"/>
      <c r="H43" s="26"/>
      <c r="I43" s="26"/>
      <c r="J43" s="26"/>
      <c r="K43" s="26"/>
      <c r="L43" s="26"/>
    </row>
    <row r="46" spans="1:13">
      <c r="D46" s="282"/>
      <c r="G46" s="280"/>
      <c r="L46" s="280"/>
    </row>
    <row r="47" spans="1:13">
      <c r="D47" s="285" t="s">
        <v>541</v>
      </c>
      <c r="G47" s="902" t="s">
        <v>542</v>
      </c>
      <c r="H47" s="863"/>
      <c r="I47" s="863"/>
      <c r="J47" s="863"/>
      <c r="K47" s="863"/>
      <c r="L47" s="902"/>
    </row>
    <row r="48" spans="1:13">
      <c r="D48" s="969" t="s">
        <v>3255</v>
      </c>
      <c r="E48" s="969"/>
      <c r="G48" s="864" t="s">
        <v>544</v>
      </c>
      <c r="H48" s="864"/>
      <c r="I48" s="864"/>
      <c r="J48" s="864"/>
      <c r="K48" s="864"/>
      <c r="L48" s="864"/>
    </row>
  </sheetData>
  <mergeCells count="21">
    <mergeCell ref="B10:D10"/>
    <mergeCell ref="C11:D11"/>
    <mergeCell ref="C14:D14"/>
    <mergeCell ref="C23:D23"/>
    <mergeCell ref="C27:D27"/>
    <mergeCell ref="B1:L1"/>
    <mergeCell ref="B2:L2"/>
    <mergeCell ref="B3:L3"/>
    <mergeCell ref="B7:D9"/>
    <mergeCell ref="E7:K7"/>
    <mergeCell ref="L7:L8"/>
    <mergeCell ref="E5:H5"/>
    <mergeCell ref="B39:D39"/>
    <mergeCell ref="C41:D41"/>
    <mergeCell ref="G47:L47"/>
    <mergeCell ref="G48:L48"/>
    <mergeCell ref="C30:D30"/>
    <mergeCell ref="C35:D35"/>
    <mergeCell ref="B37:D37"/>
    <mergeCell ref="B38:D38"/>
    <mergeCell ref="D48:E48"/>
  </mergeCells>
  <pageMargins left="0.23622047244094491" right="0.11811023622047245" top="0.43307086614173229" bottom="0" header="0.31496062992125984" footer="0.31496062992125984"/>
  <pageSetup scale="71" fitToHeight="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T43"/>
  <sheetViews>
    <sheetView showGridLines="0" topLeftCell="A12" zoomScale="85" zoomScaleNormal="85" workbookViewId="0">
      <selection activeCell="B1" sqref="B1:Q25"/>
    </sheetView>
  </sheetViews>
  <sheetFormatPr baseColWidth="10" defaultColWidth="11.42578125" defaultRowHeight="12"/>
  <cols>
    <col min="1" max="1" width="2.140625" style="603" customWidth="1"/>
    <col min="2" max="3" width="3.7109375" style="668" customWidth="1"/>
    <col min="4" max="4" width="29.42578125" style="668" customWidth="1"/>
    <col min="5" max="5" width="12.7109375" style="668" customWidth="1"/>
    <col min="6" max="6" width="14.42578125" style="668" customWidth="1"/>
    <col min="7" max="7" width="5.140625" style="668" bestFit="1" customWidth="1"/>
    <col min="8" max="8" width="10.5703125" style="668" bestFit="1" customWidth="1"/>
    <col min="9" max="9" width="15" style="668" customWidth="1"/>
    <col min="10" max="10" width="14.42578125" style="668" bestFit="1" customWidth="1"/>
    <col min="11" max="11" width="14.7109375" style="668" bestFit="1" customWidth="1"/>
    <col min="12" max="12" width="13.42578125" style="668" bestFit="1" customWidth="1"/>
    <col min="13" max="13" width="13.85546875" style="668" customWidth="1"/>
    <col min="14" max="14" width="13.42578125" style="668" bestFit="1" customWidth="1"/>
    <col min="15" max="15" width="13.28515625" style="668" bestFit="1" customWidth="1"/>
    <col min="16" max="16" width="11.7109375" style="603" bestFit="1" customWidth="1"/>
    <col min="17" max="17" width="11.7109375" style="668" bestFit="1" customWidth="1"/>
    <col min="18" max="16384" width="11.42578125" style="668"/>
  </cols>
  <sheetData>
    <row r="1" spans="1:20" ht="6" customHeight="1">
      <c r="A1" s="668"/>
      <c r="B1" s="1052"/>
      <c r="C1" s="1052"/>
      <c r="D1" s="1052"/>
      <c r="E1" s="1052"/>
      <c r="F1" s="1052"/>
      <c r="G1" s="1052"/>
      <c r="H1" s="1052"/>
      <c r="I1" s="1052"/>
      <c r="J1" s="1052"/>
      <c r="K1" s="1052"/>
      <c r="L1" s="1052"/>
      <c r="M1" s="1052"/>
      <c r="N1" s="1052"/>
      <c r="O1" s="1052"/>
    </row>
    <row r="2" spans="1:20" ht="13.5" customHeight="1">
      <c r="A2" s="668"/>
      <c r="B2" s="1052" t="s">
        <v>461</v>
      </c>
      <c r="C2" s="1052"/>
      <c r="D2" s="1052"/>
      <c r="E2" s="1052"/>
      <c r="F2" s="1052"/>
      <c r="G2" s="1052"/>
      <c r="H2" s="1052"/>
      <c r="I2" s="1052"/>
      <c r="J2" s="1052"/>
      <c r="K2" s="1052"/>
      <c r="L2" s="1052"/>
      <c r="M2" s="1052"/>
      <c r="N2" s="1052"/>
      <c r="O2" s="1052"/>
    </row>
    <row r="3" spans="1:20" ht="20.25" customHeight="1">
      <c r="A3" s="668"/>
      <c r="B3" s="1052" t="s">
        <v>3220</v>
      </c>
      <c r="C3" s="1052"/>
      <c r="D3" s="1052"/>
      <c r="E3" s="1052"/>
      <c r="F3" s="1052"/>
      <c r="G3" s="1052"/>
      <c r="H3" s="1052"/>
      <c r="I3" s="1052"/>
      <c r="J3" s="1052"/>
      <c r="K3" s="1052"/>
      <c r="L3" s="1052"/>
      <c r="M3" s="1052"/>
      <c r="N3" s="1052"/>
      <c r="O3" s="1052"/>
    </row>
    <row r="4" spans="1:20" s="603" customFormat="1" ht="8.25" customHeight="1">
      <c r="B4" s="669"/>
      <c r="C4" s="669"/>
      <c r="D4" s="669"/>
      <c r="E4" s="669"/>
      <c r="F4" s="669"/>
      <c r="G4" s="669"/>
      <c r="H4" s="669"/>
      <c r="I4" s="669"/>
      <c r="J4" s="669"/>
      <c r="K4" s="669"/>
      <c r="L4" s="669"/>
      <c r="M4" s="669"/>
      <c r="N4" s="669"/>
      <c r="O4" s="669"/>
    </row>
    <row r="5" spans="1:20" s="603" customFormat="1" ht="24" customHeight="1">
      <c r="D5" s="670" t="s">
        <v>3</v>
      </c>
      <c r="E5" s="671" t="s">
        <v>3137</v>
      </c>
      <c r="F5" s="672"/>
      <c r="G5" s="673"/>
      <c r="H5" s="578"/>
      <c r="I5" s="674"/>
      <c r="J5" s="674"/>
      <c r="K5" s="674"/>
      <c r="L5" s="674"/>
      <c r="M5" s="675"/>
      <c r="N5" s="676"/>
      <c r="O5" s="669"/>
    </row>
    <row r="6" spans="1:20" s="603" customFormat="1" ht="8.25" customHeight="1">
      <c r="B6" s="669"/>
      <c r="C6" s="669"/>
      <c r="D6" s="669"/>
      <c r="E6" s="669"/>
      <c r="F6" s="669"/>
      <c r="G6" s="669"/>
      <c r="H6" s="669"/>
      <c r="I6" s="669"/>
      <c r="J6" s="669"/>
      <c r="K6" s="669"/>
      <c r="L6" s="669"/>
      <c r="M6" s="669"/>
      <c r="N6" s="669"/>
      <c r="O6" s="669"/>
    </row>
    <row r="7" spans="1:20" ht="15" customHeight="1">
      <c r="A7" s="668"/>
      <c r="B7" s="1053" t="s">
        <v>462</v>
      </c>
      <c r="C7" s="1054"/>
      <c r="D7" s="1055"/>
      <c r="E7" s="1066" t="s">
        <v>463</v>
      </c>
      <c r="F7" s="677"/>
      <c r="G7" s="1066" t="s">
        <v>460</v>
      </c>
      <c r="H7" s="1063" t="s">
        <v>222</v>
      </c>
      <c r="I7" s="1064"/>
      <c r="J7" s="1064"/>
      <c r="K7" s="1064"/>
      <c r="L7" s="1064"/>
      <c r="M7" s="1064"/>
      <c r="N7" s="1065"/>
      <c r="O7" s="1062" t="s">
        <v>223</v>
      </c>
      <c r="P7" s="1050" t="s">
        <v>495</v>
      </c>
      <c r="Q7" s="1051"/>
      <c r="T7" s="825"/>
    </row>
    <row r="8" spans="1:20" ht="24">
      <c r="A8" s="668"/>
      <c r="B8" s="1056"/>
      <c r="C8" s="1057"/>
      <c r="D8" s="1058"/>
      <c r="E8" s="1067"/>
      <c r="F8" s="678" t="s">
        <v>464</v>
      </c>
      <c r="G8" s="1067"/>
      <c r="H8" s="679" t="s">
        <v>224</v>
      </c>
      <c r="I8" s="679" t="s">
        <v>225</v>
      </c>
      <c r="J8" s="679" t="s">
        <v>203</v>
      </c>
      <c r="K8" s="679" t="s">
        <v>403</v>
      </c>
      <c r="L8" s="679" t="s">
        <v>204</v>
      </c>
      <c r="M8" s="679" t="s">
        <v>404</v>
      </c>
      <c r="N8" s="679" t="s">
        <v>226</v>
      </c>
      <c r="O8" s="1062"/>
      <c r="P8" s="680" t="s">
        <v>496</v>
      </c>
      <c r="Q8" s="680" t="s">
        <v>497</v>
      </c>
    </row>
    <row r="9" spans="1:20" ht="15.75" customHeight="1">
      <c r="A9" s="668"/>
      <c r="B9" s="1059"/>
      <c r="C9" s="1060"/>
      <c r="D9" s="1061"/>
      <c r="E9" s="1068"/>
      <c r="F9" s="681"/>
      <c r="G9" s="1068"/>
      <c r="H9" s="679">
        <v>1</v>
      </c>
      <c r="I9" s="679">
        <v>2</v>
      </c>
      <c r="J9" s="679" t="s">
        <v>227</v>
      </c>
      <c r="K9" s="679">
        <v>4</v>
      </c>
      <c r="L9" s="679">
        <v>5</v>
      </c>
      <c r="M9" s="679">
        <v>6</v>
      </c>
      <c r="N9" s="679">
        <v>7</v>
      </c>
      <c r="O9" s="679" t="s">
        <v>466</v>
      </c>
      <c r="P9" s="682" t="s">
        <v>498</v>
      </c>
      <c r="Q9" s="682" t="s">
        <v>499</v>
      </c>
    </row>
    <row r="10" spans="1:20" ht="18" customHeight="1">
      <c r="A10" s="668"/>
      <c r="B10" s="1039"/>
      <c r="C10" s="1040"/>
      <c r="D10" s="1041"/>
      <c r="E10" s="722"/>
      <c r="F10" s="703"/>
      <c r="G10" s="703"/>
      <c r="H10" s="704">
        <v>0</v>
      </c>
      <c r="I10" s="705">
        <f t="shared" ref="I10:J10" si="0">SUM(I11:I18)</f>
        <v>6639368.0899999999</v>
      </c>
      <c r="J10" s="712">
        <f t="shared" si="0"/>
        <v>6639368.0899999999</v>
      </c>
      <c r="K10" s="712">
        <f t="shared" ref="K10:O10" si="1">SUM(K11:K18)</f>
        <v>6189240.790000001</v>
      </c>
      <c r="L10" s="712">
        <f t="shared" si="1"/>
        <v>3515085.67</v>
      </c>
      <c r="M10" s="712">
        <f t="shared" si="1"/>
        <v>3515085.67</v>
      </c>
      <c r="N10" s="712">
        <f t="shared" si="1"/>
        <v>3515085.67</v>
      </c>
      <c r="O10" s="712">
        <f t="shared" si="1"/>
        <v>3124282.42</v>
      </c>
      <c r="P10" s="706" t="e">
        <f t="shared" ref="P10:P18" si="2">L10/H10</f>
        <v>#DIV/0!</v>
      </c>
      <c r="Q10" s="707">
        <f t="shared" ref="Q10:Q18" si="3">+L10/J10</f>
        <v>0.52943075641404902</v>
      </c>
      <c r="R10" s="687"/>
    </row>
    <row r="11" spans="1:20" ht="45.6" customHeight="1">
      <c r="A11" s="668"/>
      <c r="B11" s="1039" t="s">
        <v>3127</v>
      </c>
      <c r="C11" s="1040"/>
      <c r="D11" s="1041"/>
      <c r="E11" s="683" t="s">
        <v>3128</v>
      </c>
      <c r="F11" s="683" t="s">
        <v>3129</v>
      </c>
      <c r="G11" s="684">
        <v>3044</v>
      </c>
      <c r="H11" s="684">
        <v>0</v>
      </c>
      <c r="I11" s="719">
        <f>809317.45+848526.05</f>
        <v>1657843.5</v>
      </c>
      <c r="J11" s="719">
        <f>809317.45+848526.05</f>
        <v>1657843.5</v>
      </c>
      <c r="K11" s="723">
        <v>1532517.85</v>
      </c>
      <c r="L11" s="723">
        <v>1363799.57</v>
      </c>
      <c r="M11" s="723">
        <v>1363799.57</v>
      </c>
      <c r="N11" s="723">
        <v>1363799.57</v>
      </c>
      <c r="O11" s="708">
        <f t="shared" ref="O11:O18" si="4">+J11-L11</f>
        <v>294043.92999999993</v>
      </c>
      <c r="P11" s="685" t="e">
        <f t="shared" si="2"/>
        <v>#DIV/0!</v>
      </c>
      <c r="Q11" s="686">
        <f t="shared" si="3"/>
        <v>0.82263468777360471</v>
      </c>
      <c r="R11" s="688"/>
    </row>
    <row r="12" spans="1:20" ht="45.6" customHeight="1">
      <c r="A12" s="668"/>
      <c r="B12" s="1042" t="s">
        <v>3130</v>
      </c>
      <c r="C12" s="1043"/>
      <c r="D12" s="1044"/>
      <c r="E12" s="683" t="s">
        <v>3128</v>
      </c>
      <c r="F12" s="683" t="s">
        <v>3129</v>
      </c>
      <c r="G12" s="684">
        <v>3044</v>
      </c>
      <c r="H12" s="684">
        <v>0</v>
      </c>
      <c r="I12" s="719">
        <f>1689696*2</f>
        <v>3379392</v>
      </c>
      <c r="J12" s="719">
        <f>1689696*2</f>
        <v>3379392</v>
      </c>
      <c r="K12" s="718">
        <v>3356664.8</v>
      </c>
      <c r="L12" s="718">
        <v>1247488</v>
      </c>
      <c r="M12" s="718">
        <v>1247488</v>
      </c>
      <c r="N12" s="718">
        <v>1247488</v>
      </c>
      <c r="O12" s="708">
        <f t="shared" si="4"/>
        <v>2131904</v>
      </c>
      <c r="P12" s="685" t="e">
        <f t="shared" si="2"/>
        <v>#DIV/0!</v>
      </c>
      <c r="Q12" s="686">
        <f t="shared" si="3"/>
        <v>0.36914569247959395</v>
      </c>
      <c r="R12" s="688"/>
      <c r="S12" s="687"/>
    </row>
    <row r="13" spans="1:20" ht="45.6" customHeight="1">
      <c r="A13" s="668"/>
      <c r="B13" s="1045" t="s">
        <v>3131</v>
      </c>
      <c r="C13" s="1046"/>
      <c r="D13" s="1047"/>
      <c r="E13" s="683" t="s">
        <v>3128</v>
      </c>
      <c r="F13" s="683" t="s">
        <v>3129</v>
      </c>
      <c r="G13" s="684">
        <v>3044</v>
      </c>
      <c r="H13" s="689">
        <v>0</v>
      </c>
      <c r="I13" s="719">
        <f>91558.44+94391.2</f>
        <v>185949.64</v>
      </c>
      <c r="J13" s="719">
        <f>91558.44+94391.2</f>
        <v>185949.64</v>
      </c>
      <c r="K13" s="724">
        <v>181916.4</v>
      </c>
      <c r="L13" s="724">
        <f>(2720.2*2)+119180</f>
        <v>124620.4</v>
      </c>
      <c r="M13" s="724">
        <f t="shared" ref="M13:N13" si="5">(2720.2*2)+119180</f>
        <v>124620.4</v>
      </c>
      <c r="N13" s="724">
        <f t="shared" si="5"/>
        <v>124620.4</v>
      </c>
      <c r="O13" s="708">
        <f t="shared" si="4"/>
        <v>61329.24000000002</v>
      </c>
      <c r="P13" s="685" t="e">
        <f t="shared" si="2"/>
        <v>#DIV/0!</v>
      </c>
      <c r="Q13" s="686">
        <f t="shared" si="3"/>
        <v>0.67018360455013515</v>
      </c>
      <c r="R13" s="688"/>
    </row>
    <row r="14" spans="1:20" ht="45.6" customHeight="1">
      <c r="A14" s="668"/>
      <c r="B14" s="1045" t="s">
        <v>3132</v>
      </c>
      <c r="C14" s="1046"/>
      <c r="D14" s="1047"/>
      <c r="E14" s="683" t="s">
        <v>3128</v>
      </c>
      <c r="F14" s="683" t="s">
        <v>3129</v>
      </c>
      <c r="G14" s="684">
        <v>3044</v>
      </c>
      <c r="H14" s="684">
        <v>0</v>
      </c>
      <c r="I14" s="720">
        <v>358816.67</v>
      </c>
      <c r="J14" s="720">
        <v>358816.67</v>
      </c>
      <c r="K14" s="724">
        <v>293717.19</v>
      </c>
      <c r="L14" s="724">
        <v>293717.19</v>
      </c>
      <c r="M14" s="724">
        <v>293717.19</v>
      </c>
      <c r="N14" s="724">
        <v>293717.19</v>
      </c>
      <c r="O14" s="708">
        <f>+J14-L14</f>
        <v>65099.479999999981</v>
      </c>
      <c r="P14" s="685" t="e">
        <f t="shared" si="2"/>
        <v>#DIV/0!</v>
      </c>
      <c r="Q14" s="686">
        <f t="shared" si="3"/>
        <v>0.8185717514183497</v>
      </c>
      <c r="R14" s="688"/>
    </row>
    <row r="15" spans="1:20" ht="45.6" customHeight="1">
      <c r="A15" s="668"/>
      <c r="B15" s="1045" t="s">
        <v>3133</v>
      </c>
      <c r="C15" s="1046"/>
      <c r="D15" s="1047"/>
      <c r="E15" s="683" t="s">
        <v>3128</v>
      </c>
      <c r="F15" s="683" t="s">
        <v>3129</v>
      </c>
      <c r="G15" s="684">
        <v>3044</v>
      </c>
      <c r="H15" s="684">
        <v>0</v>
      </c>
      <c r="I15" s="720">
        <v>354448.04</v>
      </c>
      <c r="J15" s="720">
        <v>354448.04</v>
      </c>
      <c r="K15" s="713">
        <f>225893.52+95964.04</f>
        <v>321857.56</v>
      </c>
      <c r="L15" s="713">
        <f>225893.52</f>
        <v>225893.52</v>
      </c>
      <c r="M15" s="713">
        <f>225893.52</f>
        <v>225893.52</v>
      </c>
      <c r="N15" s="713">
        <f>225893.52</f>
        <v>225893.52</v>
      </c>
      <c r="O15" s="708">
        <f t="shared" si="4"/>
        <v>128554.51999999999</v>
      </c>
      <c r="P15" s="685" t="e">
        <f t="shared" si="2"/>
        <v>#DIV/0!</v>
      </c>
      <c r="Q15" s="686">
        <f t="shared" si="3"/>
        <v>0.63731067605847114</v>
      </c>
      <c r="R15" s="688"/>
      <c r="S15" s="668">
        <f>N15/2</f>
        <v>112946.76</v>
      </c>
    </row>
    <row r="16" spans="1:20" ht="45.6" customHeight="1">
      <c r="A16" s="668"/>
      <c r="B16" s="690"/>
      <c r="C16" s="1046" t="s">
        <v>3134</v>
      </c>
      <c r="D16" s="1047"/>
      <c r="E16" s="683" t="s">
        <v>3128</v>
      </c>
      <c r="F16" s="683" t="s">
        <v>3129</v>
      </c>
      <c r="G16" s="684">
        <v>3044</v>
      </c>
      <c r="H16" s="684">
        <v>0</v>
      </c>
      <c r="I16" s="720">
        <v>314786.21000000002</v>
      </c>
      <c r="J16" s="720">
        <v>314786.21000000002</v>
      </c>
      <c r="K16" s="713">
        <v>259566.99</v>
      </c>
      <c r="L16" s="713">
        <v>259566.99</v>
      </c>
      <c r="M16" s="713">
        <v>259566.99</v>
      </c>
      <c r="N16" s="713">
        <v>259566.99</v>
      </c>
      <c r="O16" s="708">
        <f t="shared" si="4"/>
        <v>55219.22000000003</v>
      </c>
      <c r="P16" s="685" t="e">
        <f t="shared" si="2"/>
        <v>#DIV/0!</v>
      </c>
      <c r="Q16" s="686">
        <f t="shared" si="3"/>
        <v>0.82458183285729059</v>
      </c>
      <c r="R16" s="688"/>
    </row>
    <row r="17" spans="1:18" ht="45.6" customHeight="1">
      <c r="A17" s="668"/>
      <c r="B17" s="690"/>
      <c r="C17" s="1046" t="s">
        <v>3135</v>
      </c>
      <c r="D17" s="1047"/>
      <c r="E17" s="683" t="s">
        <v>3128</v>
      </c>
      <c r="F17" s="683" t="s">
        <v>3129</v>
      </c>
      <c r="G17" s="684">
        <v>3044</v>
      </c>
      <c r="H17" s="684">
        <v>0</v>
      </c>
      <c r="I17" s="720">
        <v>143993.71</v>
      </c>
      <c r="J17" s="720">
        <v>143993.71</v>
      </c>
      <c r="K17" s="718"/>
      <c r="L17" s="714"/>
      <c r="M17" s="714"/>
      <c r="N17" s="714"/>
      <c r="O17" s="708">
        <f t="shared" si="4"/>
        <v>143993.71</v>
      </c>
      <c r="P17" s="685" t="e">
        <f t="shared" si="2"/>
        <v>#DIV/0!</v>
      </c>
      <c r="Q17" s="686">
        <f t="shared" si="3"/>
        <v>0</v>
      </c>
      <c r="R17" s="688"/>
    </row>
    <row r="18" spans="1:18" ht="45.6" customHeight="1">
      <c r="A18" s="668"/>
      <c r="B18" s="690"/>
      <c r="C18" s="1046" t="s">
        <v>3136</v>
      </c>
      <c r="D18" s="1047"/>
      <c r="E18" s="683" t="s">
        <v>3128</v>
      </c>
      <c r="F18" s="683" t="s">
        <v>3129</v>
      </c>
      <c r="G18" s="684">
        <v>3044</v>
      </c>
      <c r="H18" s="684">
        <v>0</v>
      </c>
      <c r="I18" s="720">
        <v>244138.32</v>
      </c>
      <c r="J18" s="720">
        <v>244138.32</v>
      </c>
      <c r="K18" s="717">
        <v>243000</v>
      </c>
      <c r="L18" s="715"/>
      <c r="M18" s="715"/>
      <c r="N18" s="715"/>
      <c r="O18" s="708">
        <f t="shared" si="4"/>
        <v>244138.32</v>
      </c>
      <c r="P18" s="685" t="e">
        <f t="shared" si="2"/>
        <v>#DIV/0!</v>
      </c>
      <c r="Q18" s="686">
        <f t="shared" si="3"/>
        <v>0</v>
      </c>
      <c r="R18" s="688"/>
    </row>
    <row r="19" spans="1:18" ht="12" customHeight="1">
      <c r="A19" s="668"/>
      <c r="B19" s="691"/>
      <c r="C19" s="1048" t="s">
        <v>228</v>
      </c>
      <c r="D19" s="1049"/>
      <c r="E19" s="721">
        <v>0</v>
      </c>
      <c r="F19" s="721">
        <v>0</v>
      </c>
      <c r="G19" s="692">
        <v>0</v>
      </c>
      <c r="H19" s="692">
        <v>0</v>
      </c>
      <c r="I19" s="693">
        <f>SUM(I11:I18)</f>
        <v>6639368.0899999999</v>
      </c>
      <c r="J19" s="716">
        <f>SUM(J11:J18)</f>
        <v>6639368.0899999999</v>
      </c>
      <c r="K19" s="716">
        <f t="shared" ref="K19:N19" si="6">SUM(K11:K18)</f>
        <v>6189240.790000001</v>
      </c>
      <c r="L19" s="716">
        <f t="shared" si="6"/>
        <v>3515085.67</v>
      </c>
      <c r="M19" s="716">
        <f t="shared" si="6"/>
        <v>3515085.67</v>
      </c>
      <c r="N19" s="716">
        <f t="shared" si="6"/>
        <v>3515085.67</v>
      </c>
      <c r="O19" s="709">
        <f t="shared" ref="O19" si="7">+J19-L19</f>
        <v>3124282.42</v>
      </c>
      <c r="P19" s="710" t="e">
        <f t="shared" ref="P19" si="8">L19/H19</f>
        <v>#DIV/0!</v>
      </c>
      <c r="Q19" s="711">
        <f t="shared" ref="Q19" si="9">+L19/J19</f>
        <v>0.52943075641404902</v>
      </c>
      <c r="R19" s="603"/>
    </row>
    <row r="20" spans="1:18">
      <c r="A20" s="668"/>
      <c r="B20" s="16" t="s">
        <v>76</v>
      </c>
      <c r="C20" s="603"/>
      <c r="D20" s="603"/>
      <c r="E20" s="603"/>
      <c r="F20" s="603"/>
      <c r="G20" s="603"/>
      <c r="H20" s="603"/>
      <c r="I20" s="603"/>
      <c r="J20" s="688"/>
      <c r="K20" s="688"/>
      <c r="L20" s="694"/>
      <c r="N20" s="688"/>
      <c r="O20" s="603"/>
      <c r="Q20" s="603"/>
      <c r="R20" s="603"/>
    </row>
    <row r="21" spans="1:18" ht="15">
      <c r="A21" s="668"/>
      <c r="B21" s="603"/>
      <c r="C21" s="603"/>
      <c r="D21" s="603"/>
      <c r="E21" s="603"/>
      <c r="F21" s="603"/>
      <c r="G21" s="603"/>
      <c r="H21" s="603"/>
      <c r="I21" s="695"/>
      <c r="J21" s="688"/>
      <c r="K21" s="696"/>
      <c r="L21" s="696"/>
      <c r="M21" s="603"/>
      <c r="N21" s="688"/>
      <c r="O21" s="603"/>
      <c r="Q21" s="603"/>
      <c r="R21" s="603"/>
    </row>
    <row r="22" spans="1:18">
      <c r="A22" s="668"/>
      <c r="H22" s="687"/>
      <c r="I22" s="687"/>
      <c r="J22" s="687"/>
      <c r="K22" s="687"/>
      <c r="L22" s="687"/>
    </row>
    <row r="23" spans="1:18" ht="15">
      <c r="A23" s="668"/>
      <c r="D23" s="275" t="s">
        <v>3138</v>
      </c>
      <c r="E23" s="275"/>
      <c r="F23" s="280"/>
      <c r="G23" s="275"/>
      <c r="H23" s="275"/>
      <c r="I23" s="275"/>
      <c r="J23" s="666"/>
      <c r="K23" s="725"/>
      <c r="L23" s="667"/>
      <c r="M23" s="726"/>
      <c r="N23" s="282"/>
      <c r="O23" s="282"/>
      <c r="P23" s="275"/>
      <c r="Q23" s="280"/>
    </row>
    <row r="24" spans="1:18" ht="12.75">
      <c r="A24" s="668"/>
      <c r="D24" s="275" t="s">
        <v>541</v>
      </c>
      <c r="E24" s="275"/>
      <c r="F24" s="654"/>
      <c r="G24" s="275"/>
      <c r="H24" s="275"/>
      <c r="I24" s="275"/>
      <c r="J24" s="372"/>
      <c r="K24" s="372"/>
      <c r="L24" s="372"/>
      <c r="M24" s="372" t="s">
        <v>3256</v>
      </c>
      <c r="N24" s="372"/>
      <c r="O24" s="372"/>
      <c r="P24" s="372"/>
      <c r="Q24" s="372"/>
    </row>
    <row r="25" spans="1:18" ht="12.75">
      <c r="A25" s="668"/>
      <c r="D25" s="858" t="s">
        <v>3214</v>
      </c>
      <c r="E25" s="858"/>
      <c r="F25" s="654"/>
      <c r="G25" s="275"/>
      <c r="H25" s="275"/>
      <c r="I25" s="275"/>
      <c r="J25" s="373"/>
      <c r="K25" s="373"/>
      <c r="L25" s="373"/>
      <c r="M25" s="373" t="s">
        <v>544</v>
      </c>
      <c r="N25" s="373"/>
      <c r="O25" s="373"/>
      <c r="P25" s="373"/>
      <c r="Q25" s="373"/>
    </row>
    <row r="26" spans="1:18">
      <c r="A26" s="668"/>
    </row>
    <row r="27" spans="1:18">
      <c r="A27" s="668"/>
    </row>
    <row r="28" spans="1:18">
      <c r="A28" s="668"/>
      <c r="P28" s="668"/>
    </row>
    <row r="29" spans="1:18">
      <c r="A29" s="668"/>
      <c r="P29" s="668"/>
    </row>
    <row r="30" spans="1:18">
      <c r="A30" s="668"/>
      <c r="P30" s="668"/>
    </row>
    <row r="31" spans="1:18">
      <c r="A31" s="668"/>
      <c r="P31" s="668"/>
    </row>
    <row r="32" spans="1:18">
      <c r="A32" s="668"/>
      <c r="P32" s="668"/>
    </row>
    <row r="33" spans="1:16">
      <c r="A33" s="668"/>
      <c r="P33" s="668"/>
    </row>
    <row r="34" spans="1:16">
      <c r="A34" s="668"/>
      <c r="P34" s="668"/>
    </row>
    <row r="35" spans="1:16">
      <c r="A35" s="668"/>
      <c r="P35" s="668"/>
    </row>
    <row r="36" spans="1:16">
      <c r="A36" s="668"/>
      <c r="P36" s="668"/>
    </row>
    <row r="37" spans="1:16">
      <c r="A37" s="668"/>
      <c r="P37" s="668"/>
    </row>
    <row r="38" spans="1:16">
      <c r="A38" s="668"/>
      <c r="P38" s="668"/>
    </row>
    <row r="41" spans="1:16">
      <c r="A41" s="668"/>
      <c r="P41" s="668"/>
    </row>
    <row r="42" spans="1:16">
      <c r="A42" s="668"/>
      <c r="P42" s="668"/>
    </row>
    <row r="43" spans="1:16">
      <c r="A43" s="668"/>
      <c r="P43" s="668"/>
    </row>
  </sheetData>
  <mergeCells count="20">
    <mergeCell ref="P7:Q7"/>
    <mergeCell ref="B1:O1"/>
    <mergeCell ref="B2:O2"/>
    <mergeCell ref="B3:O3"/>
    <mergeCell ref="B7:D9"/>
    <mergeCell ref="O7:O8"/>
    <mergeCell ref="H7:N7"/>
    <mergeCell ref="G7:G9"/>
    <mergeCell ref="E7:E9"/>
    <mergeCell ref="B10:D10"/>
    <mergeCell ref="B11:D11"/>
    <mergeCell ref="B12:D12"/>
    <mergeCell ref="B13:D13"/>
    <mergeCell ref="D25:E25"/>
    <mergeCell ref="C18:D18"/>
    <mergeCell ref="C19:D19"/>
    <mergeCell ref="B14:D14"/>
    <mergeCell ref="B15:D15"/>
    <mergeCell ref="C16:D16"/>
    <mergeCell ref="C17:D17"/>
  </mergeCells>
  <dataValidations disablePrompts="1"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23622047244094491" right="0.11811023622047245" top="0.43307086614173229" bottom="0" header="0.31496062992125984" footer="0.31496062992125984"/>
  <pageSetup scale="56" fitToHeight="0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Y92"/>
  <sheetViews>
    <sheetView showGridLines="0" topLeftCell="E79" zoomScale="85" zoomScaleNormal="85" workbookViewId="0">
      <selection activeCell="J93" sqref="J93"/>
    </sheetView>
  </sheetViews>
  <sheetFormatPr baseColWidth="10" defaultRowHeight="12"/>
  <cols>
    <col min="1" max="1" width="2.140625" style="603" customWidth="1"/>
    <col min="2" max="2" width="16.5703125" style="668" customWidth="1"/>
    <col min="3" max="3" width="23.7109375" style="668" customWidth="1"/>
    <col min="4" max="6" width="5.42578125" style="698" customWidth="1"/>
    <col min="7" max="7" width="9.5703125" style="668" bestFit="1" customWidth="1"/>
    <col min="8" max="8" width="6.140625" style="780" bestFit="1" customWidth="1"/>
    <col min="9" max="9" width="12.7109375" style="801" customWidth="1"/>
    <col min="10" max="10" width="13.5703125" style="698" customWidth="1"/>
    <col min="11" max="12" width="12.7109375" style="668" customWidth="1"/>
    <col min="13" max="13" width="12.7109375" style="698" customWidth="1"/>
    <col min="14" max="14" width="11.42578125" style="668" customWidth="1"/>
    <col min="15" max="15" width="12.85546875" style="668" customWidth="1"/>
    <col min="16" max="16" width="7.140625" style="729" customWidth="1"/>
    <col min="17" max="17" width="6.85546875" style="698" customWidth="1"/>
    <col min="18" max="18" width="7.85546875" style="698" customWidth="1"/>
    <col min="19" max="19" width="7.140625" style="698" customWidth="1"/>
    <col min="20" max="20" width="7.5703125" style="698" customWidth="1"/>
    <col min="21" max="22" width="14.140625" style="668" bestFit="1" customWidth="1"/>
    <col min="23" max="23" width="15.85546875" style="668" customWidth="1"/>
    <col min="24" max="16384" width="11.42578125" style="668"/>
  </cols>
  <sheetData>
    <row r="1" spans="2:25" ht="6" customHeight="1">
      <c r="B1" s="1052" t="s">
        <v>494</v>
      </c>
      <c r="C1" s="1052"/>
      <c r="D1" s="1052"/>
      <c r="E1" s="1052"/>
      <c r="F1" s="1052"/>
      <c r="G1" s="1052"/>
      <c r="H1" s="1052"/>
      <c r="I1" s="1052"/>
      <c r="J1" s="1052"/>
      <c r="K1" s="1052"/>
      <c r="L1" s="1052"/>
      <c r="M1" s="1052"/>
      <c r="N1" s="1052"/>
      <c r="O1" s="1052"/>
      <c r="P1" s="1052"/>
      <c r="Q1" s="1052"/>
      <c r="R1" s="1052"/>
      <c r="S1" s="1052"/>
      <c r="T1" s="1052"/>
      <c r="U1" s="1052"/>
      <c r="V1" s="1052"/>
      <c r="W1" s="1052"/>
      <c r="X1" s="1052"/>
      <c r="Y1" s="1052"/>
    </row>
    <row r="2" spans="2:25" ht="13.5" customHeight="1">
      <c r="B2" s="1052"/>
      <c r="C2" s="1052"/>
      <c r="D2" s="1052"/>
      <c r="E2" s="1052"/>
      <c r="F2" s="1052"/>
      <c r="G2" s="1052"/>
      <c r="H2" s="1052"/>
      <c r="I2" s="1052"/>
      <c r="J2" s="1052"/>
      <c r="K2" s="1052"/>
      <c r="L2" s="1052"/>
      <c r="M2" s="1052"/>
      <c r="N2" s="1052"/>
      <c r="O2" s="1052"/>
      <c r="P2" s="1052"/>
      <c r="Q2" s="1052"/>
      <c r="R2" s="1052"/>
      <c r="S2" s="1052"/>
      <c r="T2" s="1052"/>
      <c r="U2" s="1052"/>
      <c r="V2" s="1052"/>
      <c r="W2" s="1052"/>
      <c r="X2" s="1052"/>
      <c r="Y2" s="1052"/>
    </row>
    <row r="3" spans="2:25" ht="20.25" customHeight="1">
      <c r="B3" s="1052" t="s">
        <v>3216</v>
      </c>
      <c r="C3" s="1052"/>
      <c r="D3" s="1052"/>
      <c r="E3" s="1052"/>
      <c r="F3" s="1052"/>
      <c r="G3" s="1052"/>
      <c r="H3" s="1052"/>
      <c r="I3" s="1052"/>
      <c r="J3" s="1052"/>
      <c r="K3" s="1052"/>
      <c r="L3" s="1052"/>
      <c r="M3" s="1052"/>
      <c r="N3" s="1052"/>
      <c r="O3" s="1052"/>
      <c r="P3" s="1052"/>
      <c r="Q3" s="1052"/>
      <c r="R3" s="1052"/>
      <c r="S3" s="1052"/>
      <c r="T3" s="1052"/>
      <c r="U3" s="1052"/>
      <c r="V3" s="1052"/>
      <c r="W3" s="1052"/>
      <c r="X3" s="1052"/>
      <c r="Y3" s="1052"/>
    </row>
    <row r="4" spans="2:25" s="603" customFormat="1" ht="8.25" customHeight="1">
      <c r="B4" s="669"/>
      <c r="C4" s="669"/>
      <c r="D4" s="727"/>
      <c r="E4" s="727"/>
      <c r="F4" s="727"/>
      <c r="G4" s="669"/>
      <c r="H4" s="728"/>
      <c r="I4" s="793"/>
      <c r="J4" s="727"/>
      <c r="K4" s="669"/>
      <c r="L4" s="669"/>
      <c r="M4" s="727"/>
      <c r="N4" s="669"/>
      <c r="O4" s="669"/>
      <c r="P4" s="729"/>
      <c r="Q4" s="729"/>
      <c r="R4" s="729"/>
      <c r="S4" s="729"/>
      <c r="T4" s="729"/>
    </row>
    <row r="5" spans="2:25" s="603" customFormat="1" ht="24" customHeight="1">
      <c r="D5" s="730" t="s">
        <v>3</v>
      </c>
      <c r="E5" s="1086" t="s">
        <v>717</v>
      </c>
      <c r="F5" s="1086"/>
      <c r="G5" s="1086"/>
      <c r="H5" s="1086"/>
      <c r="I5" s="1086"/>
      <c r="J5" s="1086"/>
      <c r="K5" s="578"/>
      <c r="L5" s="671"/>
      <c r="M5" s="731"/>
      <c r="N5" s="676"/>
      <c r="O5" s="669"/>
      <c r="P5" s="729"/>
      <c r="Q5" s="729"/>
      <c r="R5" s="729"/>
      <c r="S5" s="729"/>
      <c r="T5" s="729"/>
    </row>
    <row r="6" spans="2:25" s="603" customFormat="1" ht="8.25" customHeight="1">
      <c r="B6" s="669"/>
      <c r="C6" s="669"/>
      <c r="D6" s="727"/>
      <c r="E6" s="727"/>
      <c r="F6" s="727"/>
      <c r="G6" s="669"/>
      <c r="H6" s="728"/>
      <c r="I6" s="793"/>
      <c r="J6" s="727"/>
      <c r="K6" s="669"/>
      <c r="L6" s="669"/>
      <c r="M6" s="727"/>
      <c r="N6" s="669"/>
      <c r="O6" s="669"/>
      <c r="P6" s="729"/>
      <c r="Q6" s="729"/>
      <c r="R6" s="729"/>
      <c r="S6" s="729"/>
      <c r="T6" s="729"/>
    </row>
    <row r="7" spans="2:25" ht="15" customHeight="1">
      <c r="B7" s="1075" t="s">
        <v>467</v>
      </c>
      <c r="C7" s="1076"/>
      <c r="D7" s="1077" t="s">
        <v>468</v>
      </c>
      <c r="E7" s="1078"/>
      <c r="F7" s="1078"/>
      <c r="G7" s="1078"/>
      <c r="H7" s="1079"/>
      <c r="I7" s="1080" t="s">
        <v>469</v>
      </c>
      <c r="J7" s="1080"/>
      <c r="K7" s="1080"/>
      <c r="L7" s="1080"/>
      <c r="M7" s="1080"/>
      <c r="N7" s="1080"/>
      <c r="O7" s="1080"/>
      <c r="P7" s="1080" t="s">
        <v>470</v>
      </c>
      <c r="Q7" s="1080"/>
      <c r="R7" s="1080"/>
      <c r="S7" s="1080"/>
      <c r="T7" s="1080"/>
      <c r="U7" s="1080" t="s">
        <v>471</v>
      </c>
      <c r="V7" s="1080"/>
      <c r="W7" s="1080"/>
      <c r="X7" s="1080"/>
      <c r="Y7" s="1080"/>
    </row>
    <row r="8" spans="2:25">
      <c r="B8" s="1081" t="s">
        <v>472</v>
      </c>
      <c r="C8" s="1081" t="s">
        <v>473</v>
      </c>
      <c r="D8" s="1083" t="s">
        <v>474</v>
      </c>
      <c r="E8" s="1083" t="s">
        <v>475</v>
      </c>
      <c r="F8" s="1083" t="s">
        <v>476</v>
      </c>
      <c r="G8" s="1083" t="s">
        <v>477</v>
      </c>
      <c r="H8" s="1087" t="s">
        <v>460</v>
      </c>
      <c r="I8" s="1089" t="s">
        <v>478</v>
      </c>
      <c r="J8" s="1070" t="s">
        <v>479</v>
      </c>
      <c r="K8" s="1070" t="s">
        <v>480</v>
      </c>
      <c r="L8" s="1070" t="s">
        <v>481</v>
      </c>
      <c r="M8" s="1070" t="s">
        <v>482</v>
      </c>
      <c r="N8" s="1070" t="s">
        <v>483</v>
      </c>
      <c r="O8" s="1070" t="s">
        <v>484</v>
      </c>
      <c r="P8" s="1070" t="s">
        <v>485</v>
      </c>
      <c r="Q8" s="1070" t="s">
        <v>486</v>
      </c>
      <c r="R8" s="1070" t="s">
        <v>487</v>
      </c>
      <c r="S8" s="1073" t="s">
        <v>488</v>
      </c>
      <c r="T8" s="1074"/>
      <c r="U8" s="1070" t="s">
        <v>224</v>
      </c>
      <c r="V8" s="1070" t="s">
        <v>203</v>
      </c>
      <c r="W8" s="1070" t="s">
        <v>204</v>
      </c>
      <c r="X8" s="1073" t="s">
        <v>489</v>
      </c>
      <c r="Y8" s="1074"/>
    </row>
    <row r="9" spans="2:25" ht="26.25" customHeight="1">
      <c r="B9" s="1082"/>
      <c r="C9" s="1082"/>
      <c r="D9" s="1084"/>
      <c r="E9" s="1084"/>
      <c r="F9" s="1084"/>
      <c r="G9" s="1084"/>
      <c r="H9" s="1088"/>
      <c r="I9" s="1090"/>
      <c r="J9" s="1085"/>
      <c r="K9" s="1085"/>
      <c r="L9" s="1085"/>
      <c r="M9" s="1085"/>
      <c r="N9" s="1085"/>
      <c r="O9" s="1085"/>
      <c r="P9" s="1085"/>
      <c r="Q9" s="1085"/>
      <c r="R9" s="1085"/>
      <c r="S9" s="732" t="s">
        <v>490</v>
      </c>
      <c r="T9" s="732" t="s">
        <v>491</v>
      </c>
      <c r="U9" s="1071"/>
      <c r="V9" s="1071"/>
      <c r="W9" s="1071"/>
      <c r="X9" s="733" t="s">
        <v>492</v>
      </c>
      <c r="Y9" s="733" t="s">
        <v>493</v>
      </c>
    </row>
    <row r="10" spans="2:25" ht="35.1" customHeight="1">
      <c r="B10" s="734" t="s">
        <v>718</v>
      </c>
      <c r="C10" s="735" t="s">
        <v>719</v>
      </c>
      <c r="D10" s="736" t="s">
        <v>720</v>
      </c>
      <c r="E10" s="701" t="s">
        <v>721</v>
      </c>
      <c r="F10" s="701" t="s">
        <v>722</v>
      </c>
      <c r="G10" s="684" t="s">
        <v>723</v>
      </c>
      <c r="H10" s="737">
        <v>3044</v>
      </c>
      <c r="I10" s="794" t="s">
        <v>740</v>
      </c>
      <c r="J10" s="789" t="s">
        <v>741</v>
      </c>
      <c r="K10" s="738" t="s">
        <v>818</v>
      </c>
      <c r="L10" s="738" t="s">
        <v>819</v>
      </c>
      <c r="M10" s="699" t="s">
        <v>820</v>
      </c>
      <c r="N10" s="738" t="s">
        <v>821</v>
      </c>
      <c r="O10" s="703" t="s">
        <v>822</v>
      </c>
      <c r="P10" s="739">
        <v>90</v>
      </c>
      <c r="Q10" s="702">
        <v>90</v>
      </c>
      <c r="R10" s="702">
        <v>88.89</v>
      </c>
      <c r="S10" s="702">
        <f>R10/P10</f>
        <v>0.98766666666666669</v>
      </c>
      <c r="T10" s="740">
        <f>R10/Q10</f>
        <v>0.98766666666666669</v>
      </c>
      <c r="U10" s="741">
        <v>605632.38</v>
      </c>
      <c r="V10" s="741">
        <v>1271904.9000000001</v>
      </c>
      <c r="W10" s="741">
        <v>498369.8</v>
      </c>
      <c r="X10" s="742">
        <f>W10/U10</f>
        <v>0.82289160298859843</v>
      </c>
      <c r="Y10" s="743">
        <f>W10/V10</f>
        <v>0.39182945202899994</v>
      </c>
    </row>
    <row r="11" spans="2:25" ht="35.1" customHeight="1">
      <c r="B11" s="744" t="s">
        <v>718</v>
      </c>
      <c r="C11" s="745" t="s">
        <v>719</v>
      </c>
      <c r="D11" s="746" t="s">
        <v>720</v>
      </c>
      <c r="E11" s="701" t="s">
        <v>721</v>
      </c>
      <c r="F11" s="701" t="s">
        <v>722</v>
      </c>
      <c r="G11" s="683" t="s">
        <v>723</v>
      </c>
      <c r="H11" s="737">
        <v>3044</v>
      </c>
      <c r="I11" s="795" t="s">
        <v>742</v>
      </c>
      <c r="J11" s="790" t="s">
        <v>741</v>
      </c>
      <c r="K11" s="748" t="s">
        <v>818</v>
      </c>
      <c r="L11" s="748" t="s">
        <v>819</v>
      </c>
      <c r="M11" s="747" t="s">
        <v>820</v>
      </c>
      <c r="N11" s="748" t="s">
        <v>823</v>
      </c>
      <c r="O11" s="749" t="s">
        <v>824</v>
      </c>
      <c r="P11" s="750">
        <v>12</v>
      </c>
      <c r="Q11" s="751">
        <v>12</v>
      </c>
      <c r="R11" s="751">
        <v>9</v>
      </c>
      <c r="S11" s="751">
        <f t="shared" ref="S11:S74" si="0">R11/P11</f>
        <v>0.75</v>
      </c>
      <c r="T11" s="752">
        <f t="shared" ref="T11:T74" si="1">R11/Q11</f>
        <v>0.75</v>
      </c>
      <c r="U11" s="753">
        <v>605632.37</v>
      </c>
      <c r="V11" s="753">
        <v>1271904.9000000001</v>
      </c>
      <c r="W11" s="753">
        <v>498369.81</v>
      </c>
      <c r="X11" s="754">
        <f t="shared" ref="X11:X74" si="2">W11/U11</f>
        <v>0.82289163308757751</v>
      </c>
      <c r="Y11" s="755">
        <f t="shared" ref="Y11:Y74" si="3">W11/V11</f>
        <v>0.39182945989122298</v>
      </c>
    </row>
    <row r="12" spans="2:25" ht="35.1" customHeight="1">
      <c r="B12" s="744" t="s">
        <v>718</v>
      </c>
      <c r="C12" s="745" t="s">
        <v>719</v>
      </c>
      <c r="D12" s="746" t="s">
        <v>720</v>
      </c>
      <c r="E12" s="701" t="s">
        <v>721</v>
      </c>
      <c r="F12" s="701" t="s">
        <v>722</v>
      </c>
      <c r="G12" s="684" t="s">
        <v>723</v>
      </c>
      <c r="H12" s="756">
        <v>3044</v>
      </c>
      <c r="I12" s="796" t="s">
        <v>743</v>
      </c>
      <c r="J12" s="791" t="s">
        <v>741</v>
      </c>
      <c r="K12" s="758" t="s">
        <v>818</v>
      </c>
      <c r="L12" s="758" t="s">
        <v>819</v>
      </c>
      <c r="M12" s="757" t="s">
        <v>820</v>
      </c>
      <c r="N12" s="758" t="s">
        <v>825</v>
      </c>
      <c r="O12" s="759" t="s">
        <v>826</v>
      </c>
      <c r="P12" s="750">
        <v>95</v>
      </c>
      <c r="Q12" s="751">
        <v>95</v>
      </c>
      <c r="R12" s="751">
        <v>62.69</v>
      </c>
      <c r="S12" s="751">
        <f t="shared" si="0"/>
        <v>0.6598947368421052</v>
      </c>
      <c r="T12" s="752">
        <f t="shared" si="1"/>
        <v>0.6598947368421052</v>
      </c>
      <c r="U12" s="753">
        <v>605632.37</v>
      </c>
      <c r="V12" s="753">
        <v>1271904.9000000001</v>
      </c>
      <c r="W12" s="753">
        <v>498369.81</v>
      </c>
      <c r="X12" s="754">
        <f t="shared" si="2"/>
        <v>0.82289163308757751</v>
      </c>
      <c r="Y12" s="755">
        <f t="shared" si="3"/>
        <v>0.39182945989122298</v>
      </c>
    </row>
    <row r="13" spans="2:25" ht="35.1" customHeight="1">
      <c r="B13" s="744" t="s">
        <v>718</v>
      </c>
      <c r="C13" s="745" t="s">
        <v>719</v>
      </c>
      <c r="D13" s="746" t="s">
        <v>720</v>
      </c>
      <c r="E13" s="701" t="s">
        <v>721</v>
      </c>
      <c r="F13" s="701" t="s">
        <v>722</v>
      </c>
      <c r="G13" s="684" t="s">
        <v>724</v>
      </c>
      <c r="H13" s="737">
        <v>3044</v>
      </c>
      <c r="I13" s="797" t="s">
        <v>744</v>
      </c>
      <c r="J13" s="792" t="s">
        <v>741</v>
      </c>
      <c r="K13" s="760" t="s">
        <v>818</v>
      </c>
      <c r="L13" s="760" t="s">
        <v>819</v>
      </c>
      <c r="M13" s="700" t="s">
        <v>820</v>
      </c>
      <c r="N13" s="760" t="s">
        <v>827</v>
      </c>
      <c r="O13" s="683" t="s">
        <v>828</v>
      </c>
      <c r="P13" s="750">
        <v>1</v>
      </c>
      <c r="Q13" s="751">
        <v>1</v>
      </c>
      <c r="R13" s="751">
        <v>1</v>
      </c>
      <c r="S13" s="751">
        <f t="shared" si="0"/>
        <v>1</v>
      </c>
      <c r="T13" s="752">
        <f t="shared" si="1"/>
        <v>1</v>
      </c>
      <c r="U13" s="753">
        <v>619871.76</v>
      </c>
      <c r="V13" s="753">
        <v>1409085.38</v>
      </c>
      <c r="W13" s="753">
        <v>550169.46</v>
      </c>
      <c r="X13" s="754">
        <f t="shared" si="2"/>
        <v>0.88755367723156153</v>
      </c>
      <c r="Y13" s="755">
        <f t="shared" si="3"/>
        <v>0.39044437463399129</v>
      </c>
    </row>
    <row r="14" spans="2:25" ht="35.1" customHeight="1">
      <c r="B14" s="744" t="s">
        <v>718</v>
      </c>
      <c r="C14" s="745" t="s">
        <v>719</v>
      </c>
      <c r="D14" s="746" t="s">
        <v>720</v>
      </c>
      <c r="E14" s="701" t="s">
        <v>721</v>
      </c>
      <c r="F14" s="701" t="s">
        <v>722</v>
      </c>
      <c r="G14" s="683" t="s">
        <v>724</v>
      </c>
      <c r="H14" s="737">
        <v>3044</v>
      </c>
      <c r="I14" s="797" t="s">
        <v>745</v>
      </c>
      <c r="J14" s="792" t="s">
        <v>741</v>
      </c>
      <c r="K14" s="760" t="s">
        <v>818</v>
      </c>
      <c r="L14" s="760" t="s">
        <v>819</v>
      </c>
      <c r="M14" s="700" t="s">
        <v>820</v>
      </c>
      <c r="N14" s="760" t="s">
        <v>829</v>
      </c>
      <c r="O14" s="683" t="s">
        <v>830</v>
      </c>
      <c r="P14" s="750">
        <v>4</v>
      </c>
      <c r="Q14" s="751">
        <v>4</v>
      </c>
      <c r="R14" s="751">
        <v>3</v>
      </c>
      <c r="S14" s="751">
        <f t="shared" si="0"/>
        <v>0.75</v>
      </c>
      <c r="T14" s="752">
        <f t="shared" si="1"/>
        <v>0.75</v>
      </c>
      <c r="U14" s="753">
        <v>619871.76</v>
      </c>
      <c r="V14" s="753">
        <v>1409085.39</v>
      </c>
      <c r="W14" s="753">
        <v>550169.44999999995</v>
      </c>
      <c r="X14" s="754">
        <f t="shared" si="2"/>
        <v>0.88755366109919243</v>
      </c>
      <c r="Y14" s="755">
        <f t="shared" si="3"/>
        <v>0.39044436476628291</v>
      </c>
    </row>
    <row r="15" spans="2:25" ht="35.1" customHeight="1">
      <c r="B15" s="744" t="s">
        <v>718</v>
      </c>
      <c r="C15" s="745" t="s">
        <v>719</v>
      </c>
      <c r="D15" s="746" t="s">
        <v>720</v>
      </c>
      <c r="E15" s="701" t="s">
        <v>721</v>
      </c>
      <c r="F15" s="701" t="s">
        <v>722</v>
      </c>
      <c r="G15" s="684" t="s">
        <v>724</v>
      </c>
      <c r="H15" s="737">
        <v>3044</v>
      </c>
      <c r="I15" s="797" t="s">
        <v>746</v>
      </c>
      <c r="J15" s="792" t="s">
        <v>741</v>
      </c>
      <c r="K15" s="760" t="s">
        <v>818</v>
      </c>
      <c r="L15" s="760" t="s">
        <v>819</v>
      </c>
      <c r="M15" s="700" t="s">
        <v>820</v>
      </c>
      <c r="N15" s="760" t="s">
        <v>831</v>
      </c>
      <c r="O15" s="683" t="s">
        <v>832</v>
      </c>
      <c r="P15" s="750">
        <v>4</v>
      </c>
      <c r="Q15" s="751">
        <v>4</v>
      </c>
      <c r="R15" s="751">
        <v>3</v>
      </c>
      <c r="S15" s="751">
        <f t="shared" si="0"/>
        <v>0.75</v>
      </c>
      <c r="T15" s="752">
        <f t="shared" si="1"/>
        <v>0.75</v>
      </c>
      <c r="U15" s="753">
        <v>619871.76</v>
      </c>
      <c r="V15" s="753">
        <v>1409085.39</v>
      </c>
      <c r="W15" s="753">
        <v>550169.44999999995</v>
      </c>
      <c r="X15" s="754">
        <f t="shared" si="2"/>
        <v>0.88755366109919243</v>
      </c>
      <c r="Y15" s="755">
        <f t="shared" si="3"/>
        <v>0.39044436476628291</v>
      </c>
    </row>
    <row r="16" spans="2:25" ht="35.1" customHeight="1">
      <c r="B16" s="744" t="s">
        <v>718</v>
      </c>
      <c r="C16" s="745" t="s">
        <v>719</v>
      </c>
      <c r="D16" s="746" t="s">
        <v>720</v>
      </c>
      <c r="E16" s="701" t="s">
        <v>721</v>
      </c>
      <c r="F16" s="701" t="s">
        <v>722</v>
      </c>
      <c r="G16" s="684" t="s">
        <v>725</v>
      </c>
      <c r="H16" s="737">
        <v>3044</v>
      </c>
      <c r="I16" s="797" t="s">
        <v>747</v>
      </c>
      <c r="J16" s="792" t="s">
        <v>741</v>
      </c>
      <c r="K16" s="760" t="s">
        <v>818</v>
      </c>
      <c r="L16" s="760" t="s">
        <v>819</v>
      </c>
      <c r="M16" s="700" t="s">
        <v>820</v>
      </c>
      <c r="N16" s="760" t="s">
        <v>821</v>
      </c>
      <c r="O16" s="683" t="s">
        <v>833</v>
      </c>
      <c r="P16" s="750">
        <v>100</v>
      </c>
      <c r="Q16" s="751">
        <v>100</v>
      </c>
      <c r="R16" s="751">
        <v>75</v>
      </c>
      <c r="S16" s="751">
        <f t="shared" si="0"/>
        <v>0.75</v>
      </c>
      <c r="T16" s="752">
        <f t="shared" si="1"/>
        <v>0.75</v>
      </c>
      <c r="U16" s="753">
        <v>396545.36000000004</v>
      </c>
      <c r="V16" s="753">
        <v>1027712.9</v>
      </c>
      <c r="W16" s="753">
        <v>305741.12</v>
      </c>
      <c r="X16" s="754">
        <f t="shared" si="2"/>
        <v>0.77101171981939209</v>
      </c>
      <c r="Y16" s="755">
        <f t="shared" si="3"/>
        <v>0.29749662575997632</v>
      </c>
    </row>
    <row r="17" spans="2:25" ht="35.1" customHeight="1">
      <c r="B17" s="744" t="s">
        <v>718</v>
      </c>
      <c r="C17" s="745" t="s">
        <v>719</v>
      </c>
      <c r="D17" s="746" t="s">
        <v>720</v>
      </c>
      <c r="E17" s="701" t="s">
        <v>721</v>
      </c>
      <c r="F17" s="701" t="s">
        <v>722</v>
      </c>
      <c r="G17" s="684" t="s">
        <v>725</v>
      </c>
      <c r="H17" s="737">
        <v>3044</v>
      </c>
      <c r="I17" s="797" t="s">
        <v>748</v>
      </c>
      <c r="J17" s="792" t="s">
        <v>741</v>
      </c>
      <c r="K17" s="760" t="s">
        <v>818</v>
      </c>
      <c r="L17" s="760" t="s">
        <v>819</v>
      </c>
      <c r="M17" s="700" t="s">
        <v>820</v>
      </c>
      <c r="N17" s="760" t="s">
        <v>834</v>
      </c>
      <c r="O17" s="683" t="s">
        <v>835</v>
      </c>
      <c r="P17" s="750">
        <v>4</v>
      </c>
      <c r="Q17" s="751">
        <v>4</v>
      </c>
      <c r="R17" s="751">
        <v>3</v>
      </c>
      <c r="S17" s="751">
        <f t="shared" si="0"/>
        <v>0.75</v>
      </c>
      <c r="T17" s="752">
        <f t="shared" si="1"/>
        <v>0.75</v>
      </c>
      <c r="U17" s="753">
        <v>396545.36000000004</v>
      </c>
      <c r="V17" s="753">
        <v>1027712.9</v>
      </c>
      <c r="W17" s="753">
        <v>305741.12</v>
      </c>
      <c r="X17" s="754">
        <f t="shared" si="2"/>
        <v>0.77101171981939209</v>
      </c>
      <c r="Y17" s="755">
        <f t="shared" si="3"/>
        <v>0.29749662575997632</v>
      </c>
    </row>
    <row r="18" spans="2:25" ht="35.1" customHeight="1">
      <c r="B18" s="744" t="s">
        <v>718</v>
      </c>
      <c r="C18" s="745" t="s">
        <v>719</v>
      </c>
      <c r="D18" s="746" t="s">
        <v>720</v>
      </c>
      <c r="E18" s="701" t="s">
        <v>721</v>
      </c>
      <c r="F18" s="701" t="s">
        <v>722</v>
      </c>
      <c r="G18" s="684" t="s">
        <v>725</v>
      </c>
      <c r="H18" s="737">
        <v>3044</v>
      </c>
      <c r="I18" s="797" t="s">
        <v>749</v>
      </c>
      <c r="J18" s="792" t="s">
        <v>741</v>
      </c>
      <c r="K18" s="760" t="s">
        <v>818</v>
      </c>
      <c r="L18" s="760" t="s">
        <v>819</v>
      </c>
      <c r="M18" s="700" t="s">
        <v>820</v>
      </c>
      <c r="N18" s="760" t="s">
        <v>821</v>
      </c>
      <c r="O18" s="683" t="s">
        <v>836</v>
      </c>
      <c r="P18" s="750">
        <v>90</v>
      </c>
      <c r="Q18" s="751">
        <v>90</v>
      </c>
      <c r="R18" s="751">
        <v>63</v>
      </c>
      <c r="S18" s="751">
        <f t="shared" si="0"/>
        <v>0.7</v>
      </c>
      <c r="T18" s="752">
        <f t="shared" si="1"/>
        <v>0.7</v>
      </c>
      <c r="U18" s="753">
        <v>396545.36000000004</v>
      </c>
      <c r="V18" s="753">
        <v>1027712.89</v>
      </c>
      <c r="W18" s="753">
        <v>305741.12</v>
      </c>
      <c r="X18" s="754">
        <f t="shared" si="2"/>
        <v>0.77101171981939209</v>
      </c>
      <c r="Y18" s="755">
        <f t="shared" si="3"/>
        <v>0.29749662865472087</v>
      </c>
    </row>
    <row r="19" spans="2:25" ht="35.1" customHeight="1">
      <c r="B19" s="744" t="s">
        <v>718</v>
      </c>
      <c r="C19" s="745" t="s">
        <v>719</v>
      </c>
      <c r="D19" s="746" t="s">
        <v>720</v>
      </c>
      <c r="E19" s="701" t="s">
        <v>721</v>
      </c>
      <c r="F19" s="701" t="s">
        <v>722</v>
      </c>
      <c r="G19" s="684" t="s">
        <v>726</v>
      </c>
      <c r="H19" s="737">
        <v>3044</v>
      </c>
      <c r="I19" s="797" t="s">
        <v>750</v>
      </c>
      <c r="J19" s="792" t="s">
        <v>751</v>
      </c>
      <c r="K19" s="760" t="s">
        <v>837</v>
      </c>
      <c r="L19" s="760" t="s">
        <v>819</v>
      </c>
      <c r="M19" s="700" t="s">
        <v>820</v>
      </c>
      <c r="N19" s="760" t="s">
        <v>827</v>
      </c>
      <c r="O19" s="683" t="s">
        <v>828</v>
      </c>
      <c r="P19" s="750">
        <v>2</v>
      </c>
      <c r="Q19" s="751">
        <v>2</v>
      </c>
      <c r="R19" s="751">
        <v>2</v>
      </c>
      <c r="S19" s="751">
        <f t="shared" si="0"/>
        <v>1</v>
      </c>
      <c r="T19" s="752">
        <f t="shared" si="1"/>
        <v>1</v>
      </c>
      <c r="U19" s="753">
        <v>176494.94</v>
      </c>
      <c r="V19" s="753">
        <v>325880.73</v>
      </c>
      <c r="W19" s="753">
        <v>171524.71</v>
      </c>
      <c r="X19" s="754">
        <f t="shared" si="2"/>
        <v>0.97183924932918753</v>
      </c>
      <c r="Y19" s="755">
        <f t="shared" si="3"/>
        <v>0.52634198407497124</v>
      </c>
    </row>
    <row r="20" spans="2:25" ht="35.1" customHeight="1">
      <c r="B20" s="744" t="s">
        <v>718</v>
      </c>
      <c r="C20" s="745" t="s">
        <v>719</v>
      </c>
      <c r="D20" s="746" t="s">
        <v>720</v>
      </c>
      <c r="E20" s="701" t="s">
        <v>721</v>
      </c>
      <c r="F20" s="701" t="s">
        <v>722</v>
      </c>
      <c r="G20" s="684" t="s">
        <v>726</v>
      </c>
      <c r="H20" s="737">
        <v>3044</v>
      </c>
      <c r="I20" s="797" t="s">
        <v>752</v>
      </c>
      <c r="J20" s="792" t="s">
        <v>751</v>
      </c>
      <c r="K20" s="760" t="s">
        <v>837</v>
      </c>
      <c r="L20" s="760" t="s">
        <v>819</v>
      </c>
      <c r="M20" s="700" t="s">
        <v>820</v>
      </c>
      <c r="N20" s="760" t="s">
        <v>827</v>
      </c>
      <c r="O20" s="683" t="s">
        <v>828</v>
      </c>
      <c r="P20" s="750">
        <v>2</v>
      </c>
      <c r="Q20" s="751">
        <v>2</v>
      </c>
      <c r="R20" s="751">
        <v>2</v>
      </c>
      <c r="S20" s="751">
        <f t="shared" si="0"/>
        <v>1</v>
      </c>
      <c r="T20" s="752">
        <f t="shared" si="1"/>
        <v>1</v>
      </c>
      <c r="U20" s="753">
        <v>176494.93</v>
      </c>
      <c r="V20" s="753">
        <v>325880.73</v>
      </c>
      <c r="W20" s="753">
        <v>171524.72</v>
      </c>
      <c r="X20" s="754">
        <f t="shared" si="2"/>
        <v>0.9718393610513345</v>
      </c>
      <c r="Y20" s="755">
        <f t="shared" si="3"/>
        <v>0.5263420147610447</v>
      </c>
    </row>
    <row r="21" spans="2:25" ht="35.1" customHeight="1">
      <c r="B21" s="744" t="s">
        <v>718</v>
      </c>
      <c r="C21" s="745" t="s">
        <v>719</v>
      </c>
      <c r="D21" s="746" t="s">
        <v>720</v>
      </c>
      <c r="E21" s="701" t="s">
        <v>721</v>
      </c>
      <c r="F21" s="701" t="s">
        <v>722</v>
      </c>
      <c r="G21" s="684" t="s">
        <v>726</v>
      </c>
      <c r="H21" s="737">
        <v>3044</v>
      </c>
      <c r="I21" s="797" t="s">
        <v>753</v>
      </c>
      <c r="J21" s="792" t="s">
        <v>751</v>
      </c>
      <c r="K21" s="760" t="s">
        <v>837</v>
      </c>
      <c r="L21" s="760" t="s">
        <v>819</v>
      </c>
      <c r="M21" s="700" t="s">
        <v>820</v>
      </c>
      <c r="N21" s="760" t="s">
        <v>827</v>
      </c>
      <c r="O21" s="683" t="s">
        <v>828</v>
      </c>
      <c r="P21" s="750">
        <v>2</v>
      </c>
      <c r="Q21" s="751">
        <v>2</v>
      </c>
      <c r="R21" s="751">
        <v>1.6</v>
      </c>
      <c r="S21" s="751">
        <f t="shared" si="0"/>
        <v>0.8</v>
      </c>
      <c r="T21" s="752">
        <f t="shared" si="1"/>
        <v>0.8</v>
      </c>
      <c r="U21" s="753">
        <v>176494.93</v>
      </c>
      <c r="V21" s="753">
        <v>325880.73</v>
      </c>
      <c r="W21" s="753">
        <v>171524.72</v>
      </c>
      <c r="X21" s="754">
        <f t="shared" si="2"/>
        <v>0.9718393610513345</v>
      </c>
      <c r="Y21" s="755">
        <f t="shared" si="3"/>
        <v>0.5263420147610447</v>
      </c>
    </row>
    <row r="22" spans="2:25" ht="35.1" customHeight="1">
      <c r="B22" s="744" t="s">
        <v>718</v>
      </c>
      <c r="C22" s="745" t="s">
        <v>719</v>
      </c>
      <c r="D22" s="746" t="s">
        <v>720</v>
      </c>
      <c r="E22" s="701" t="s">
        <v>721</v>
      </c>
      <c r="F22" s="701" t="s">
        <v>722</v>
      </c>
      <c r="G22" s="684" t="s">
        <v>727</v>
      </c>
      <c r="H22" s="737">
        <v>3044</v>
      </c>
      <c r="I22" s="797" t="s">
        <v>754</v>
      </c>
      <c r="J22" s="792" t="s">
        <v>755</v>
      </c>
      <c r="K22" s="760" t="s">
        <v>837</v>
      </c>
      <c r="L22" s="760" t="s">
        <v>819</v>
      </c>
      <c r="M22" s="700" t="s">
        <v>820</v>
      </c>
      <c r="N22" s="760" t="s">
        <v>827</v>
      </c>
      <c r="O22" s="683" t="s">
        <v>828</v>
      </c>
      <c r="P22" s="750">
        <v>5</v>
      </c>
      <c r="Q22" s="751">
        <v>5</v>
      </c>
      <c r="R22" s="751">
        <v>3.2</v>
      </c>
      <c r="S22" s="751">
        <f t="shared" si="0"/>
        <v>0.64</v>
      </c>
      <c r="T22" s="752">
        <f t="shared" si="1"/>
        <v>0.64</v>
      </c>
      <c r="U22" s="753">
        <v>2272430.06</v>
      </c>
      <c r="V22" s="753">
        <v>4767431.08</v>
      </c>
      <c r="W22" s="753">
        <v>2827643.03</v>
      </c>
      <c r="X22" s="754">
        <f t="shared" si="2"/>
        <v>1.2443256581458879</v>
      </c>
      <c r="Y22" s="755">
        <f t="shared" si="3"/>
        <v>0.59311670846429931</v>
      </c>
    </row>
    <row r="23" spans="2:25" ht="35.1" customHeight="1">
      <c r="B23" s="744" t="s">
        <v>718</v>
      </c>
      <c r="C23" s="745" t="s">
        <v>719</v>
      </c>
      <c r="D23" s="746" t="s">
        <v>720</v>
      </c>
      <c r="E23" s="701" t="s">
        <v>721</v>
      </c>
      <c r="F23" s="701" t="s">
        <v>722</v>
      </c>
      <c r="G23" s="684" t="s">
        <v>727</v>
      </c>
      <c r="H23" s="737">
        <v>3044</v>
      </c>
      <c r="I23" s="797" t="s">
        <v>756</v>
      </c>
      <c r="J23" s="792" t="s">
        <v>755</v>
      </c>
      <c r="K23" s="760" t="s">
        <v>837</v>
      </c>
      <c r="L23" s="760" t="s">
        <v>819</v>
      </c>
      <c r="M23" s="700" t="s">
        <v>820</v>
      </c>
      <c r="N23" s="760" t="s">
        <v>827</v>
      </c>
      <c r="O23" s="683" t="s">
        <v>828</v>
      </c>
      <c r="P23" s="750">
        <v>5</v>
      </c>
      <c r="Q23" s="751">
        <v>5</v>
      </c>
      <c r="R23" s="751">
        <v>3.2</v>
      </c>
      <c r="S23" s="751">
        <f t="shared" si="0"/>
        <v>0.64</v>
      </c>
      <c r="T23" s="752">
        <f t="shared" si="1"/>
        <v>0.64</v>
      </c>
      <c r="U23" s="753">
        <v>2272430.06</v>
      </c>
      <c r="V23" s="753">
        <v>4767431.08</v>
      </c>
      <c r="W23" s="753">
        <v>2827643.03</v>
      </c>
      <c r="X23" s="754">
        <f t="shared" si="2"/>
        <v>1.2443256581458879</v>
      </c>
      <c r="Y23" s="755">
        <f t="shared" si="3"/>
        <v>0.59311670846429931</v>
      </c>
    </row>
    <row r="24" spans="2:25" ht="35.1" customHeight="1">
      <c r="B24" s="744" t="s">
        <v>718</v>
      </c>
      <c r="C24" s="745" t="s">
        <v>719</v>
      </c>
      <c r="D24" s="746" t="s">
        <v>720</v>
      </c>
      <c r="E24" s="701" t="s">
        <v>721</v>
      </c>
      <c r="F24" s="701" t="s">
        <v>722</v>
      </c>
      <c r="G24" s="684" t="s">
        <v>727</v>
      </c>
      <c r="H24" s="737">
        <v>3044</v>
      </c>
      <c r="I24" s="797" t="s">
        <v>757</v>
      </c>
      <c r="J24" s="792" t="s">
        <v>755</v>
      </c>
      <c r="K24" s="760" t="s">
        <v>837</v>
      </c>
      <c r="L24" s="760" t="s">
        <v>819</v>
      </c>
      <c r="M24" s="700" t="s">
        <v>820</v>
      </c>
      <c r="N24" s="760" t="s">
        <v>838</v>
      </c>
      <c r="O24" s="683" t="s">
        <v>839</v>
      </c>
      <c r="P24" s="750">
        <v>5</v>
      </c>
      <c r="Q24" s="751">
        <v>5</v>
      </c>
      <c r="R24" s="751">
        <v>3.2</v>
      </c>
      <c r="S24" s="751">
        <f t="shared" si="0"/>
        <v>0.64</v>
      </c>
      <c r="T24" s="752">
        <f t="shared" si="1"/>
        <v>0.64</v>
      </c>
      <c r="U24" s="753">
        <v>2272430.06</v>
      </c>
      <c r="V24" s="753">
        <v>4767431.07</v>
      </c>
      <c r="W24" s="753">
        <v>2827643.03</v>
      </c>
      <c r="X24" s="754">
        <f t="shared" si="2"/>
        <v>1.2443256581458879</v>
      </c>
      <c r="Y24" s="755">
        <f t="shared" si="3"/>
        <v>0.59311670970840058</v>
      </c>
    </row>
    <row r="25" spans="2:25" ht="35.1" customHeight="1">
      <c r="B25" s="744" t="s">
        <v>718</v>
      </c>
      <c r="C25" s="745" t="s">
        <v>719</v>
      </c>
      <c r="D25" s="746" t="s">
        <v>720</v>
      </c>
      <c r="E25" s="701" t="s">
        <v>721</v>
      </c>
      <c r="F25" s="701" t="s">
        <v>722</v>
      </c>
      <c r="G25" s="684" t="s">
        <v>727</v>
      </c>
      <c r="H25" s="737">
        <v>3044</v>
      </c>
      <c r="I25" s="797" t="s">
        <v>758</v>
      </c>
      <c r="J25" s="792" t="s">
        <v>755</v>
      </c>
      <c r="K25" s="760" t="s">
        <v>837</v>
      </c>
      <c r="L25" s="760" t="s">
        <v>819</v>
      </c>
      <c r="M25" s="700" t="s">
        <v>820</v>
      </c>
      <c r="N25" s="760" t="s">
        <v>821</v>
      </c>
      <c r="O25" s="683" t="s">
        <v>840</v>
      </c>
      <c r="P25" s="750">
        <v>100</v>
      </c>
      <c r="Q25" s="751">
        <v>100</v>
      </c>
      <c r="R25" s="751">
        <v>80</v>
      </c>
      <c r="S25" s="751">
        <f t="shared" si="0"/>
        <v>0.8</v>
      </c>
      <c r="T25" s="752">
        <f t="shared" si="1"/>
        <v>0.8</v>
      </c>
      <c r="U25" s="753">
        <v>2272430.0499999998</v>
      </c>
      <c r="V25" s="753">
        <v>4767431.07</v>
      </c>
      <c r="W25" s="753">
        <v>2827643.02</v>
      </c>
      <c r="X25" s="754">
        <f t="shared" si="2"/>
        <v>1.2443256592210616</v>
      </c>
      <c r="Y25" s="755">
        <f t="shared" si="3"/>
        <v>0.5931167076108349</v>
      </c>
    </row>
    <row r="26" spans="2:25" ht="35.1" customHeight="1">
      <c r="B26" s="744" t="s">
        <v>718</v>
      </c>
      <c r="C26" s="745" t="s">
        <v>719</v>
      </c>
      <c r="D26" s="746" t="s">
        <v>720</v>
      </c>
      <c r="E26" s="701" t="s">
        <v>721</v>
      </c>
      <c r="F26" s="701" t="s">
        <v>722</v>
      </c>
      <c r="G26" s="684" t="s">
        <v>728</v>
      </c>
      <c r="H26" s="737">
        <v>3044</v>
      </c>
      <c r="I26" s="797" t="s">
        <v>759</v>
      </c>
      <c r="J26" s="792" t="s">
        <v>760</v>
      </c>
      <c r="K26" s="760" t="s">
        <v>837</v>
      </c>
      <c r="L26" s="760" t="s">
        <v>819</v>
      </c>
      <c r="M26" s="700" t="s">
        <v>820</v>
      </c>
      <c r="N26" s="760" t="s">
        <v>827</v>
      </c>
      <c r="O26" s="683" t="s">
        <v>828</v>
      </c>
      <c r="P26" s="750">
        <v>0.5</v>
      </c>
      <c r="Q26" s="751">
        <v>0.5</v>
      </c>
      <c r="R26" s="751">
        <v>0.38</v>
      </c>
      <c r="S26" s="751">
        <f t="shared" si="0"/>
        <v>0.76</v>
      </c>
      <c r="T26" s="752">
        <f t="shared" si="1"/>
        <v>0.76</v>
      </c>
      <c r="U26" s="753">
        <v>90123.67</v>
      </c>
      <c r="V26" s="753">
        <v>171634.75</v>
      </c>
      <c r="W26" s="753">
        <v>48664.39</v>
      </c>
      <c r="X26" s="754">
        <f t="shared" si="2"/>
        <v>0.53997346091209997</v>
      </c>
      <c r="Y26" s="755">
        <f t="shared" si="3"/>
        <v>0.28353459890843785</v>
      </c>
    </row>
    <row r="27" spans="2:25" ht="35.1" customHeight="1">
      <c r="B27" s="744" t="s">
        <v>718</v>
      </c>
      <c r="C27" s="745" t="s">
        <v>719</v>
      </c>
      <c r="D27" s="746" t="s">
        <v>720</v>
      </c>
      <c r="E27" s="701" t="s">
        <v>721</v>
      </c>
      <c r="F27" s="701" t="s">
        <v>722</v>
      </c>
      <c r="G27" s="684" t="s">
        <v>728</v>
      </c>
      <c r="H27" s="737">
        <v>3044</v>
      </c>
      <c r="I27" s="797" t="s">
        <v>761</v>
      </c>
      <c r="J27" s="792" t="s">
        <v>760</v>
      </c>
      <c r="K27" s="760" t="s">
        <v>837</v>
      </c>
      <c r="L27" s="760" t="s">
        <v>819</v>
      </c>
      <c r="M27" s="700" t="s">
        <v>820</v>
      </c>
      <c r="N27" s="760" t="s">
        <v>841</v>
      </c>
      <c r="O27" s="683" t="s">
        <v>842</v>
      </c>
      <c r="P27" s="750">
        <v>0.5</v>
      </c>
      <c r="Q27" s="751">
        <v>0.5</v>
      </c>
      <c r="R27" s="751">
        <v>0.38</v>
      </c>
      <c r="S27" s="751">
        <f t="shared" si="0"/>
        <v>0.76</v>
      </c>
      <c r="T27" s="752">
        <f t="shared" si="1"/>
        <v>0.76</v>
      </c>
      <c r="U27" s="753">
        <v>90123.67</v>
      </c>
      <c r="V27" s="753">
        <v>171634.75</v>
      </c>
      <c r="W27" s="753">
        <v>48664.39</v>
      </c>
      <c r="X27" s="754">
        <f t="shared" si="2"/>
        <v>0.53997346091209997</v>
      </c>
      <c r="Y27" s="755">
        <f t="shared" si="3"/>
        <v>0.28353459890843785</v>
      </c>
    </row>
    <row r="28" spans="2:25" ht="35.1" customHeight="1">
      <c r="B28" s="744" t="s">
        <v>718</v>
      </c>
      <c r="C28" s="745" t="s">
        <v>719</v>
      </c>
      <c r="D28" s="746" t="s">
        <v>720</v>
      </c>
      <c r="E28" s="701" t="s">
        <v>721</v>
      </c>
      <c r="F28" s="701" t="s">
        <v>722</v>
      </c>
      <c r="G28" s="684" t="s">
        <v>728</v>
      </c>
      <c r="H28" s="737">
        <v>3044</v>
      </c>
      <c r="I28" s="797" t="s">
        <v>762</v>
      </c>
      <c r="J28" s="792" t="s">
        <v>760</v>
      </c>
      <c r="K28" s="760" t="s">
        <v>837</v>
      </c>
      <c r="L28" s="760" t="s">
        <v>819</v>
      </c>
      <c r="M28" s="700" t="s">
        <v>820</v>
      </c>
      <c r="N28" s="760" t="s">
        <v>827</v>
      </c>
      <c r="O28" s="683" t="s">
        <v>828</v>
      </c>
      <c r="P28" s="750">
        <v>0.5</v>
      </c>
      <c r="Q28" s="751">
        <v>0.5</v>
      </c>
      <c r="R28" s="751">
        <v>0.38</v>
      </c>
      <c r="S28" s="751">
        <f t="shared" si="0"/>
        <v>0.76</v>
      </c>
      <c r="T28" s="752">
        <f t="shared" si="1"/>
        <v>0.76</v>
      </c>
      <c r="U28" s="753">
        <v>90123.67</v>
      </c>
      <c r="V28" s="753">
        <v>171634.75</v>
      </c>
      <c r="W28" s="753">
        <v>48664.39</v>
      </c>
      <c r="X28" s="754">
        <f t="shared" si="2"/>
        <v>0.53997346091209997</v>
      </c>
      <c r="Y28" s="755">
        <f t="shared" si="3"/>
        <v>0.28353459890843785</v>
      </c>
    </row>
    <row r="29" spans="2:25" ht="35.1" customHeight="1">
      <c r="B29" s="744" t="s">
        <v>718</v>
      </c>
      <c r="C29" s="745" t="s">
        <v>719</v>
      </c>
      <c r="D29" s="746" t="s">
        <v>720</v>
      </c>
      <c r="E29" s="701" t="s">
        <v>721</v>
      </c>
      <c r="F29" s="701" t="s">
        <v>722</v>
      </c>
      <c r="G29" s="684" t="s">
        <v>728</v>
      </c>
      <c r="H29" s="737">
        <v>3044</v>
      </c>
      <c r="I29" s="797" t="s">
        <v>763</v>
      </c>
      <c r="J29" s="792" t="s">
        <v>760</v>
      </c>
      <c r="K29" s="760" t="s">
        <v>837</v>
      </c>
      <c r="L29" s="760" t="s">
        <v>819</v>
      </c>
      <c r="M29" s="700" t="s">
        <v>820</v>
      </c>
      <c r="N29" s="760" t="s">
        <v>821</v>
      </c>
      <c r="O29" s="683" t="s">
        <v>843</v>
      </c>
      <c r="P29" s="750">
        <v>76.92</v>
      </c>
      <c r="Q29" s="751">
        <v>76.92</v>
      </c>
      <c r="R29" s="751">
        <v>61</v>
      </c>
      <c r="S29" s="751">
        <f t="shared" si="0"/>
        <v>0.79303172126885069</v>
      </c>
      <c r="T29" s="752">
        <f t="shared" si="1"/>
        <v>0.79303172126885069</v>
      </c>
      <c r="U29" s="753">
        <v>90123.67</v>
      </c>
      <c r="V29" s="753">
        <v>171634.75</v>
      </c>
      <c r="W29" s="753">
        <v>48664.4</v>
      </c>
      <c r="X29" s="754">
        <f t="shared" si="2"/>
        <v>0.53997357187074169</v>
      </c>
      <c r="Y29" s="755">
        <f t="shared" si="3"/>
        <v>0.28353465717169746</v>
      </c>
    </row>
    <row r="30" spans="2:25" ht="35.1" customHeight="1">
      <c r="B30" s="744" t="s">
        <v>718</v>
      </c>
      <c r="C30" s="745" t="s">
        <v>719</v>
      </c>
      <c r="D30" s="746" t="s">
        <v>720</v>
      </c>
      <c r="E30" s="701" t="s">
        <v>721</v>
      </c>
      <c r="F30" s="701" t="s">
        <v>722</v>
      </c>
      <c r="G30" s="684" t="s">
        <v>729</v>
      </c>
      <c r="H30" s="737">
        <v>3044</v>
      </c>
      <c r="I30" s="797" t="s">
        <v>764</v>
      </c>
      <c r="J30" s="792" t="s">
        <v>765</v>
      </c>
      <c r="K30" s="760" t="s">
        <v>837</v>
      </c>
      <c r="L30" s="760" t="s">
        <v>819</v>
      </c>
      <c r="M30" s="700" t="s">
        <v>820</v>
      </c>
      <c r="N30" s="760" t="s">
        <v>827</v>
      </c>
      <c r="O30" s="683" t="s">
        <v>839</v>
      </c>
      <c r="P30" s="750">
        <v>1</v>
      </c>
      <c r="Q30" s="751">
        <v>1</v>
      </c>
      <c r="R30" s="751">
        <v>1</v>
      </c>
      <c r="S30" s="751">
        <f t="shared" si="0"/>
        <v>1</v>
      </c>
      <c r="T30" s="752">
        <f t="shared" si="1"/>
        <v>1</v>
      </c>
      <c r="U30" s="753">
        <v>35510.019999999997</v>
      </c>
      <c r="V30" s="753">
        <v>68159.839999999997</v>
      </c>
      <c r="W30" s="753">
        <v>37065.83</v>
      </c>
      <c r="X30" s="754">
        <f t="shared" si="2"/>
        <v>1.0438132673538343</v>
      </c>
      <c r="Y30" s="755">
        <f t="shared" si="3"/>
        <v>0.54380746785790579</v>
      </c>
    </row>
    <row r="31" spans="2:25" ht="35.1" customHeight="1">
      <c r="B31" s="744" t="s">
        <v>718</v>
      </c>
      <c r="C31" s="745" t="s">
        <v>719</v>
      </c>
      <c r="D31" s="746" t="s">
        <v>720</v>
      </c>
      <c r="E31" s="701" t="s">
        <v>721</v>
      </c>
      <c r="F31" s="701" t="s">
        <v>722</v>
      </c>
      <c r="G31" s="684" t="s">
        <v>729</v>
      </c>
      <c r="H31" s="737">
        <v>3044</v>
      </c>
      <c r="I31" s="797" t="s">
        <v>766</v>
      </c>
      <c r="J31" s="792" t="s">
        <v>765</v>
      </c>
      <c r="K31" s="760" t="s">
        <v>837</v>
      </c>
      <c r="L31" s="760" t="s">
        <v>819</v>
      </c>
      <c r="M31" s="700" t="s">
        <v>820</v>
      </c>
      <c r="N31" s="760" t="s">
        <v>827</v>
      </c>
      <c r="O31" s="683" t="s">
        <v>828</v>
      </c>
      <c r="P31" s="750">
        <v>1</v>
      </c>
      <c r="Q31" s="751">
        <v>1</v>
      </c>
      <c r="R31" s="751">
        <v>0.6</v>
      </c>
      <c r="S31" s="751">
        <f t="shared" si="0"/>
        <v>0.6</v>
      </c>
      <c r="T31" s="752">
        <f t="shared" si="1"/>
        <v>0.6</v>
      </c>
      <c r="U31" s="753">
        <v>35510.019999999997</v>
      </c>
      <c r="V31" s="753">
        <v>68159.839999999997</v>
      </c>
      <c r="W31" s="753">
        <v>37065.83</v>
      </c>
      <c r="X31" s="754">
        <f t="shared" si="2"/>
        <v>1.0438132673538343</v>
      </c>
      <c r="Y31" s="755">
        <f t="shared" si="3"/>
        <v>0.54380746785790579</v>
      </c>
    </row>
    <row r="32" spans="2:25" ht="35.1" customHeight="1">
      <c r="B32" s="744" t="s">
        <v>718</v>
      </c>
      <c r="C32" s="745" t="s">
        <v>719</v>
      </c>
      <c r="D32" s="746" t="s">
        <v>720</v>
      </c>
      <c r="E32" s="701" t="s">
        <v>721</v>
      </c>
      <c r="F32" s="701" t="s">
        <v>722</v>
      </c>
      <c r="G32" s="684" t="s">
        <v>729</v>
      </c>
      <c r="H32" s="737">
        <v>3044</v>
      </c>
      <c r="I32" s="797" t="s">
        <v>767</v>
      </c>
      <c r="J32" s="792" t="s">
        <v>765</v>
      </c>
      <c r="K32" s="760" t="s">
        <v>837</v>
      </c>
      <c r="L32" s="760" t="s">
        <v>819</v>
      </c>
      <c r="M32" s="700" t="s">
        <v>820</v>
      </c>
      <c r="N32" s="760" t="s">
        <v>827</v>
      </c>
      <c r="O32" s="683" t="s">
        <v>828</v>
      </c>
      <c r="P32" s="750">
        <v>1</v>
      </c>
      <c r="Q32" s="751">
        <v>1</v>
      </c>
      <c r="R32" s="751">
        <v>5</v>
      </c>
      <c r="S32" s="751">
        <f t="shared" si="0"/>
        <v>5</v>
      </c>
      <c r="T32" s="752">
        <f t="shared" si="1"/>
        <v>5</v>
      </c>
      <c r="U32" s="753">
        <v>35510.019999999997</v>
      </c>
      <c r="V32" s="753">
        <v>68159.850000000006</v>
      </c>
      <c r="W32" s="753">
        <v>37065.83</v>
      </c>
      <c r="X32" s="754">
        <f t="shared" si="2"/>
        <v>1.0438132673538343</v>
      </c>
      <c r="Y32" s="755">
        <f t="shared" si="3"/>
        <v>0.54380738807377071</v>
      </c>
    </row>
    <row r="33" spans="2:25" ht="35.1" customHeight="1">
      <c r="B33" s="744" t="s">
        <v>718</v>
      </c>
      <c r="C33" s="745" t="s">
        <v>719</v>
      </c>
      <c r="D33" s="746" t="s">
        <v>720</v>
      </c>
      <c r="E33" s="701" t="s">
        <v>721</v>
      </c>
      <c r="F33" s="701" t="s">
        <v>722</v>
      </c>
      <c r="G33" s="684" t="s">
        <v>729</v>
      </c>
      <c r="H33" s="737">
        <v>3044</v>
      </c>
      <c r="I33" s="797" t="s">
        <v>768</v>
      </c>
      <c r="J33" s="792" t="s">
        <v>765</v>
      </c>
      <c r="K33" s="760" t="s">
        <v>837</v>
      </c>
      <c r="L33" s="760" t="s">
        <v>819</v>
      </c>
      <c r="M33" s="700" t="s">
        <v>820</v>
      </c>
      <c r="N33" s="760" t="s">
        <v>821</v>
      </c>
      <c r="O33" s="683" t="s">
        <v>844</v>
      </c>
      <c r="P33" s="750">
        <v>100</v>
      </c>
      <c r="Q33" s="751">
        <v>100</v>
      </c>
      <c r="R33" s="751">
        <v>25</v>
      </c>
      <c r="S33" s="751">
        <f t="shared" si="0"/>
        <v>0.25</v>
      </c>
      <c r="T33" s="752">
        <f t="shared" si="1"/>
        <v>0.25</v>
      </c>
      <c r="U33" s="753">
        <v>35510.019999999997</v>
      </c>
      <c r="V33" s="753">
        <v>68159.850000000006</v>
      </c>
      <c r="W33" s="753">
        <v>37065.83</v>
      </c>
      <c r="X33" s="754">
        <f t="shared" si="2"/>
        <v>1.0438132673538343</v>
      </c>
      <c r="Y33" s="755">
        <f t="shared" si="3"/>
        <v>0.54380738807377071</v>
      </c>
    </row>
    <row r="34" spans="2:25" ht="35.1" customHeight="1">
      <c r="B34" s="744" t="s">
        <v>718</v>
      </c>
      <c r="C34" s="745" t="s">
        <v>719</v>
      </c>
      <c r="D34" s="746" t="s">
        <v>720</v>
      </c>
      <c r="E34" s="701" t="s">
        <v>721</v>
      </c>
      <c r="F34" s="701" t="s">
        <v>722</v>
      </c>
      <c r="G34" s="684" t="s">
        <v>730</v>
      </c>
      <c r="H34" s="737">
        <v>3044</v>
      </c>
      <c r="I34" s="797" t="s">
        <v>764</v>
      </c>
      <c r="J34" s="792" t="s">
        <v>765</v>
      </c>
      <c r="K34" s="760" t="s">
        <v>837</v>
      </c>
      <c r="L34" s="760" t="s">
        <v>819</v>
      </c>
      <c r="M34" s="700" t="s">
        <v>820</v>
      </c>
      <c r="N34" s="760" t="s">
        <v>838</v>
      </c>
      <c r="O34" s="683" t="s">
        <v>839</v>
      </c>
      <c r="P34" s="750">
        <v>1</v>
      </c>
      <c r="Q34" s="751">
        <v>1</v>
      </c>
      <c r="R34" s="751">
        <v>1</v>
      </c>
      <c r="S34" s="751">
        <f t="shared" si="0"/>
        <v>1</v>
      </c>
      <c r="T34" s="752">
        <f t="shared" si="1"/>
        <v>1</v>
      </c>
      <c r="U34" s="753">
        <v>81144.509999999995</v>
      </c>
      <c r="V34" s="753">
        <v>154969.12</v>
      </c>
      <c r="W34" s="753">
        <v>82371.350000000006</v>
      </c>
      <c r="X34" s="754">
        <f t="shared" si="2"/>
        <v>1.0151191990684276</v>
      </c>
      <c r="Y34" s="755">
        <f t="shared" si="3"/>
        <v>0.53153395979792628</v>
      </c>
    </row>
    <row r="35" spans="2:25" ht="35.1" customHeight="1">
      <c r="B35" s="744" t="s">
        <v>718</v>
      </c>
      <c r="C35" s="745" t="s">
        <v>719</v>
      </c>
      <c r="D35" s="746" t="s">
        <v>720</v>
      </c>
      <c r="E35" s="701" t="s">
        <v>721</v>
      </c>
      <c r="F35" s="701" t="s">
        <v>722</v>
      </c>
      <c r="G35" s="684" t="s">
        <v>730</v>
      </c>
      <c r="H35" s="737">
        <v>3044</v>
      </c>
      <c r="I35" s="797" t="s">
        <v>766</v>
      </c>
      <c r="J35" s="792" t="s">
        <v>765</v>
      </c>
      <c r="K35" s="760" t="s">
        <v>837</v>
      </c>
      <c r="L35" s="760" t="s">
        <v>819</v>
      </c>
      <c r="M35" s="700" t="s">
        <v>820</v>
      </c>
      <c r="N35" s="760" t="s">
        <v>827</v>
      </c>
      <c r="O35" s="683" t="s">
        <v>828</v>
      </c>
      <c r="P35" s="750">
        <v>1</v>
      </c>
      <c r="Q35" s="751">
        <v>1</v>
      </c>
      <c r="R35" s="751">
        <v>0.6</v>
      </c>
      <c r="S35" s="751">
        <f t="shared" si="0"/>
        <v>0.6</v>
      </c>
      <c r="T35" s="752">
        <f t="shared" si="1"/>
        <v>0.6</v>
      </c>
      <c r="U35" s="753">
        <v>81144.509999999995</v>
      </c>
      <c r="V35" s="753">
        <v>154969.12</v>
      </c>
      <c r="W35" s="753">
        <v>82371.350000000006</v>
      </c>
      <c r="X35" s="754">
        <f t="shared" si="2"/>
        <v>1.0151191990684276</v>
      </c>
      <c r="Y35" s="755">
        <f t="shared" si="3"/>
        <v>0.53153395979792628</v>
      </c>
    </row>
    <row r="36" spans="2:25" ht="35.1" customHeight="1">
      <c r="B36" s="744" t="s">
        <v>718</v>
      </c>
      <c r="C36" s="745" t="s">
        <v>719</v>
      </c>
      <c r="D36" s="746" t="s">
        <v>720</v>
      </c>
      <c r="E36" s="701" t="s">
        <v>721</v>
      </c>
      <c r="F36" s="701" t="s">
        <v>722</v>
      </c>
      <c r="G36" s="684" t="s">
        <v>730</v>
      </c>
      <c r="H36" s="737">
        <v>3044</v>
      </c>
      <c r="I36" s="797" t="s">
        <v>767</v>
      </c>
      <c r="J36" s="792" t="s">
        <v>765</v>
      </c>
      <c r="K36" s="760" t="s">
        <v>837</v>
      </c>
      <c r="L36" s="760" t="s">
        <v>819</v>
      </c>
      <c r="M36" s="700" t="s">
        <v>820</v>
      </c>
      <c r="N36" s="760" t="s">
        <v>827</v>
      </c>
      <c r="O36" s="683" t="s">
        <v>828</v>
      </c>
      <c r="P36" s="750">
        <v>1</v>
      </c>
      <c r="Q36" s="751">
        <v>1</v>
      </c>
      <c r="R36" s="751">
        <v>0.5</v>
      </c>
      <c r="S36" s="751">
        <f t="shared" si="0"/>
        <v>0.5</v>
      </c>
      <c r="T36" s="752">
        <f t="shared" si="1"/>
        <v>0.5</v>
      </c>
      <c r="U36" s="753">
        <v>81144.5</v>
      </c>
      <c r="V36" s="753">
        <v>154969.12</v>
      </c>
      <c r="W36" s="753">
        <v>82371.350000000006</v>
      </c>
      <c r="X36" s="754">
        <f t="shared" si="2"/>
        <v>1.0151193241686129</v>
      </c>
      <c r="Y36" s="755">
        <f t="shared" si="3"/>
        <v>0.53153395979792628</v>
      </c>
    </row>
    <row r="37" spans="2:25" ht="35.1" customHeight="1">
      <c r="B37" s="744" t="s">
        <v>718</v>
      </c>
      <c r="C37" s="745" t="s">
        <v>719</v>
      </c>
      <c r="D37" s="746" t="s">
        <v>720</v>
      </c>
      <c r="E37" s="701" t="s">
        <v>721</v>
      </c>
      <c r="F37" s="701" t="s">
        <v>722</v>
      </c>
      <c r="G37" s="684" t="s">
        <v>730</v>
      </c>
      <c r="H37" s="737">
        <v>3044</v>
      </c>
      <c r="I37" s="797" t="s">
        <v>769</v>
      </c>
      <c r="J37" s="792" t="s">
        <v>765</v>
      </c>
      <c r="K37" s="760" t="s">
        <v>837</v>
      </c>
      <c r="L37" s="760" t="s">
        <v>819</v>
      </c>
      <c r="M37" s="700" t="s">
        <v>820</v>
      </c>
      <c r="N37" s="760" t="s">
        <v>821</v>
      </c>
      <c r="O37" s="683" t="s">
        <v>845</v>
      </c>
      <c r="P37" s="750">
        <v>93.33</v>
      </c>
      <c r="Q37" s="751">
        <v>93.33</v>
      </c>
      <c r="R37" s="751">
        <v>102.39</v>
      </c>
      <c r="S37" s="751">
        <f t="shared" si="0"/>
        <v>1.0970748955319833</v>
      </c>
      <c r="T37" s="752">
        <f t="shared" si="1"/>
        <v>1.0970748955319833</v>
      </c>
      <c r="U37" s="753">
        <v>81144.5</v>
      </c>
      <c r="V37" s="753">
        <v>154969.12</v>
      </c>
      <c r="W37" s="753">
        <v>82371.34</v>
      </c>
      <c r="X37" s="754">
        <f t="shared" si="2"/>
        <v>1.0151192009316712</v>
      </c>
      <c r="Y37" s="755">
        <f t="shared" si="3"/>
        <v>0.53153389526894135</v>
      </c>
    </row>
    <row r="38" spans="2:25" ht="35.1" customHeight="1">
      <c r="B38" s="744" t="s">
        <v>718</v>
      </c>
      <c r="C38" s="745" t="s">
        <v>719</v>
      </c>
      <c r="D38" s="746" t="s">
        <v>720</v>
      </c>
      <c r="E38" s="701" t="s">
        <v>721</v>
      </c>
      <c r="F38" s="701" t="s">
        <v>722</v>
      </c>
      <c r="G38" s="684" t="s">
        <v>731</v>
      </c>
      <c r="H38" s="737">
        <v>3044</v>
      </c>
      <c r="I38" s="797" t="s">
        <v>770</v>
      </c>
      <c r="J38" s="792" t="s">
        <v>771</v>
      </c>
      <c r="K38" s="760" t="s">
        <v>837</v>
      </c>
      <c r="L38" s="760" t="s">
        <v>819</v>
      </c>
      <c r="M38" s="700" t="s">
        <v>820</v>
      </c>
      <c r="N38" s="760" t="s">
        <v>838</v>
      </c>
      <c r="O38" s="683" t="s">
        <v>839</v>
      </c>
      <c r="P38" s="750">
        <v>1</v>
      </c>
      <c r="Q38" s="751">
        <v>1</v>
      </c>
      <c r="R38" s="751">
        <v>1</v>
      </c>
      <c r="S38" s="751">
        <f t="shared" si="0"/>
        <v>1</v>
      </c>
      <c r="T38" s="752">
        <f t="shared" si="1"/>
        <v>1</v>
      </c>
      <c r="U38" s="753">
        <v>129778.87</v>
      </c>
      <c r="V38" s="753">
        <v>345510.7</v>
      </c>
      <c r="W38" s="753">
        <v>129821.36</v>
      </c>
      <c r="X38" s="754">
        <f t="shared" si="2"/>
        <v>1.0003274030664622</v>
      </c>
      <c r="Y38" s="755">
        <f t="shared" si="3"/>
        <v>0.37573759654910832</v>
      </c>
    </row>
    <row r="39" spans="2:25" ht="35.1" customHeight="1">
      <c r="B39" s="744" t="s">
        <v>718</v>
      </c>
      <c r="C39" s="745" t="s">
        <v>719</v>
      </c>
      <c r="D39" s="746" t="s">
        <v>720</v>
      </c>
      <c r="E39" s="701" t="s">
        <v>721</v>
      </c>
      <c r="F39" s="701" t="s">
        <v>722</v>
      </c>
      <c r="G39" s="684" t="s">
        <v>731</v>
      </c>
      <c r="H39" s="737">
        <v>3044</v>
      </c>
      <c r="I39" s="797" t="s">
        <v>772</v>
      </c>
      <c r="J39" s="792" t="s">
        <v>771</v>
      </c>
      <c r="K39" s="760" t="s">
        <v>837</v>
      </c>
      <c r="L39" s="760" t="s">
        <v>819</v>
      </c>
      <c r="M39" s="700" t="s">
        <v>820</v>
      </c>
      <c r="N39" s="760" t="s">
        <v>846</v>
      </c>
      <c r="O39" s="683" t="s">
        <v>847</v>
      </c>
      <c r="P39" s="750">
        <v>1</v>
      </c>
      <c r="Q39" s="751">
        <v>1</v>
      </c>
      <c r="R39" s="751">
        <v>0</v>
      </c>
      <c r="S39" s="751">
        <f t="shared" si="0"/>
        <v>0</v>
      </c>
      <c r="T39" s="752">
        <f t="shared" si="1"/>
        <v>0</v>
      </c>
      <c r="U39" s="753">
        <v>129778.87</v>
      </c>
      <c r="V39" s="753">
        <v>345510.7</v>
      </c>
      <c r="W39" s="753">
        <v>129821.36</v>
      </c>
      <c r="X39" s="754">
        <f t="shared" si="2"/>
        <v>1.0003274030664622</v>
      </c>
      <c r="Y39" s="755">
        <f t="shared" si="3"/>
        <v>0.37573759654910832</v>
      </c>
    </row>
    <row r="40" spans="2:25" ht="35.1" customHeight="1">
      <c r="B40" s="744" t="s">
        <v>718</v>
      </c>
      <c r="C40" s="745" t="s">
        <v>719</v>
      </c>
      <c r="D40" s="746" t="s">
        <v>720</v>
      </c>
      <c r="E40" s="701" t="s">
        <v>721</v>
      </c>
      <c r="F40" s="701" t="s">
        <v>722</v>
      </c>
      <c r="G40" s="684" t="s">
        <v>731</v>
      </c>
      <c r="H40" s="737">
        <v>3044</v>
      </c>
      <c r="I40" s="797" t="s">
        <v>773</v>
      </c>
      <c r="J40" s="792" t="s">
        <v>771</v>
      </c>
      <c r="K40" s="760" t="s">
        <v>837</v>
      </c>
      <c r="L40" s="760" t="s">
        <v>819</v>
      </c>
      <c r="M40" s="700" t="s">
        <v>820</v>
      </c>
      <c r="N40" s="760" t="s">
        <v>827</v>
      </c>
      <c r="O40" s="683" t="s">
        <v>828</v>
      </c>
      <c r="P40" s="750">
        <v>1</v>
      </c>
      <c r="Q40" s="751">
        <v>1</v>
      </c>
      <c r="R40" s="751">
        <v>0</v>
      </c>
      <c r="S40" s="751">
        <f t="shared" si="0"/>
        <v>0</v>
      </c>
      <c r="T40" s="752">
        <f t="shared" si="1"/>
        <v>0</v>
      </c>
      <c r="U40" s="753">
        <v>129778.87</v>
      </c>
      <c r="V40" s="753">
        <v>345510.7</v>
      </c>
      <c r="W40" s="753">
        <v>129821.36</v>
      </c>
      <c r="X40" s="754">
        <f t="shared" si="2"/>
        <v>1.0003274030664622</v>
      </c>
      <c r="Y40" s="755">
        <f t="shared" si="3"/>
        <v>0.37573759654910832</v>
      </c>
    </row>
    <row r="41" spans="2:25" ht="35.1" customHeight="1">
      <c r="B41" s="744" t="s">
        <v>718</v>
      </c>
      <c r="C41" s="745" t="s">
        <v>719</v>
      </c>
      <c r="D41" s="746" t="s">
        <v>720</v>
      </c>
      <c r="E41" s="701" t="s">
        <v>721</v>
      </c>
      <c r="F41" s="701" t="s">
        <v>722</v>
      </c>
      <c r="G41" s="684" t="s">
        <v>731</v>
      </c>
      <c r="H41" s="737">
        <v>3044</v>
      </c>
      <c r="I41" s="797" t="s">
        <v>774</v>
      </c>
      <c r="J41" s="792" t="s">
        <v>771</v>
      </c>
      <c r="K41" s="760" t="s">
        <v>837</v>
      </c>
      <c r="L41" s="760" t="s">
        <v>819</v>
      </c>
      <c r="M41" s="700" t="s">
        <v>820</v>
      </c>
      <c r="N41" s="760" t="s">
        <v>821</v>
      </c>
      <c r="O41" s="683" t="s">
        <v>848</v>
      </c>
      <c r="P41" s="750">
        <v>100</v>
      </c>
      <c r="Q41" s="751">
        <v>100</v>
      </c>
      <c r="R41" s="751">
        <v>43</v>
      </c>
      <c r="S41" s="751">
        <f t="shared" si="0"/>
        <v>0.43</v>
      </c>
      <c r="T41" s="752">
        <f t="shared" si="1"/>
        <v>0.43</v>
      </c>
      <c r="U41" s="753">
        <v>129778.86</v>
      </c>
      <c r="V41" s="753">
        <v>345510.7</v>
      </c>
      <c r="W41" s="753">
        <v>129821.36</v>
      </c>
      <c r="X41" s="754">
        <f t="shared" si="2"/>
        <v>1.0003274801458419</v>
      </c>
      <c r="Y41" s="755">
        <f t="shared" si="3"/>
        <v>0.37573759654910832</v>
      </c>
    </row>
    <row r="42" spans="2:25" ht="35.1" customHeight="1">
      <c r="B42" s="744" t="s">
        <v>718</v>
      </c>
      <c r="C42" s="745" t="s">
        <v>719</v>
      </c>
      <c r="D42" s="746" t="s">
        <v>720</v>
      </c>
      <c r="E42" s="701" t="s">
        <v>721</v>
      </c>
      <c r="F42" s="701" t="s">
        <v>722</v>
      </c>
      <c r="G42" s="684" t="s">
        <v>731</v>
      </c>
      <c r="H42" s="737">
        <v>3044</v>
      </c>
      <c r="I42" s="797" t="s">
        <v>775</v>
      </c>
      <c r="J42" s="792" t="s">
        <v>771</v>
      </c>
      <c r="K42" s="760" t="s">
        <v>837</v>
      </c>
      <c r="L42" s="760" t="s">
        <v>819</v>
      </c>
      <c r="M42" s="700" t="s">
        <v>820</v>
      </c>
      <c r="N42" s="760" t="s">
        <v>821</v>
      </c>
      <c r="O42" s="683" t="s">
        <v>849</v>
      </c>
      <c r="P42" s="750">
        <v>100</v>
      </c>
      <c r="Q42" s="751">
        <v>100</v>
      </c>
      <c r="R42" s="751">
        <v>100</v>
      </c>
      <c r="S42" s="751">
        <f t="shared" si="0"/>
        <v>1</v>
      </c>
      <c r="T42" s="752">
        <f t="shared" si="1"/>
        <v>1</v>
      </c>
      <c r="U42" s="753">
        <v>129778.85</v>
      </c>
      <c r="V42" s="753">
        <v>345510.7</v>
      </c>
      <c r="W42" s="753">
        <v>129821.35</v>
      </c>
      <c r="X42" s="754">
        <f t="shared" si="2"/>
        <v>1.0003274801710755</v>
      </c>
      <c r="Y42" s="755">
        <f t="shared" si="3"/>
        <v>0.37573756760644461</v>
      </c>
    </row>
    <row r="43" spans="2:25" ht="35.1" customHeight="1">
      <c r="B43" s="744" t="s">
        <v>718</v>
      </c>
      <c r="C43" s="745" t="s">
        <v>719</v>
      </c>
      <c r="D43" s="746" t="s">
        <v>720</v>
      </c>
      <c r="E43" s="701" t="s">
        <v>721</v>
      </c>
      <c r="F43" s="701" t="s">
        <v>722</v>
      </c>
      <c r="G43" s="684" t="s">
        <v>732</v>
      </c>
      <c r="H43" s="737">
        <v>3044</v>
      </c>
      <c r="I43" s="797" t="s">
        <v>776</v>
      </c>
      <c r="J43" s="792" t="s">
        <v>777</v>
      </c>
      <c r="K43" s="760" t="s">
        <v>837</v>
      </c>
      <c r="L43" s="760" t="s">
        <v>819</v>
      </c>
      <c r="M43" s="700" t="s">
        <v>820</v>
      </c>
      <c r="N43" s="760" t="s">
        <v>850</v>
      </c>
      <c r="O43" s="683" t="s">
        <v>847</v>
      </c>
      <c r="P43" s="750">
        <v>1</v>
      </c>
      <c r="Q43" s="751">
        <v>1</v>
      </c>
      <c r="R43" s="751">
        <v>1</v>
      </c>
      <c r="S43" s="751">
        <f t="shared" si="0"/>
        <v>1</v>
      </c>
      <c r="T43" s="752">
        <f t="shared" si="1"/>
        <v>1</v>
      </c>
      <c r="U43" s="753">
        <v>39101.4</v>
      </c>
      <c r="V43" s="753">
        <v>71857.5</v>
      </c>
      <c r="W43" s="753">
        <v>34105.03</v>
      </c>
      <c r="X43" s="754">
        <f t="shared" si="2"/>
        <v>0.87222017625967352</v>
      </c>
      <c r="Y43" s="755">
        <f t="shared" si="3"/>
        <v>0.47462032494868311</v>
      </c>
    </row>
    <row r="44" spans="2:25" ht="35.1" customHeight="1">
      <c r="B44" s="744" t="s">
        <v>718</v>
      </c>
      <c r="C44" s="745" t="s">
        <v>719</v>
      </c>
      <c r="D44" s="746" t="s">
        <v>720</v>
      </c>
      <c r="E44" s="701" t="s">
        <v>721</v>
      </c>
      <c r="F44" s="701" t="s">
        <v>722</v>
      </c>
      <c r="G44" s="684" t="s">
        <v>732</v>
      </c>
      <c r="H44" s="737">
        <v>3044</v>
      </c>
      <c r="I44" s="797" t="s">
        <v>778</v>
      </c>
      <c r="J44" s="792" t="s">
        <v>777</v>
      </c>
      <c r="K44" s="760" t="s">
        <v>837</v>
      </c>
      <c r="L44" s="760" t="s">
        <v>819</v>
      </c>
      <c r="M44" s="700" t="s">
        <v>820</v>
      </c>
      <c r="N44" s="760" t="s">
        <v>851</v>
      </c>
      <c r="O44" s="683" t="s">
        <v>852</v>
      </c>
      <c r="P44" s="750">
        <v>10</v>
      </c>
      <c r="Q44" s="751">
        <v>10</v>
      </c>
      <c r="R44" s="751">
        <v>14</v>
      </c>
      <c r="S44" s="751">
        <f t="shared" si="0"/>
        <v>1.4</v>
      </c>
      <c r="T44" s="752">
        <f t="shared" si="1"/>
        <v>1.4</v>
      </c>
      <c r="U44" s="753">
        <v>39101.4</v>
      </c>
      <c r="V44" s="753">
        <v>71857.5</v>
      </c>
      <c r="W44" s="753">
        <v>34105.03</v>
      </c>
      <c r="X44" s="754">
        <f t="shared" si="2"/>
        <v>0.87222017625967352</v>
      </c>
      <c r="Y44" s="755">
        <f t="shared" si="3"/>
        <v>0.47462032494868311</v>
      </c>
    </row>
    <row r="45" spans="2:25" ht="35.1" customHeight="1">
      <c r="B45" s="744" t="s">
        <v>718</v>
      </c>
      <c r="C45" s="745" t="s">
        <v>719</v>
      </c>
      <c r="D45" s="746" t="s">
        <v>720</v>
      </c>
      <c r="E45" s="701" t="s">
        <v>721</v>
      </c>
      <c r="F45" s="701" t="s">
        <v>722</v>
      </c>
      <c r="G45" s="684" t="s">
        <v>732</v>
      </c>
      <c r="H45" s="737">
        <v>3044</v>
      </c>
      <c r="I45" s="797" t="s">
        <v>779</v>
      </c>
      <c r="J45" s="792" t="s">
        <v>777</v>
      </c>
      <c r="K45" s="760" t="s">
        <v>837</v>
      </c>
      <c r="L45" s="760" t="s">
        <v>819</v>
      </c>
      <c r="M45" s="700" t="s">
        <v>820</v>
      </c>
      <c r="N45" s="760" t="s">
        <v>827</v>
      </c>
      <c r="O45" s="683" t="s">
        <v>828</v>
      </c>
      <c r="P45" s="750">
        <v>1</v>
      </c>
      <c r="Q45" s="751">
        <v>1</v>
      </c>
      <c r="R45" s="751">
        <v>1</v>
      </c>
      <c r="S45" s="751">
        <f t="shared" si="0"/>
        <v>1</v>
      </c>
      <c r="T45" s="752">
        <f t="shared" si="1"/>
        <v>1</v>
      </c>
      <c r="U45" s="753">
        <v>39101.4</v>
      </c>
      <c r="V45" s="753">
        <v>71857.5</v>
      </c>
      <c r="W45" s="753">
        <v>34105.03</v>
      </c>
      <c r="X45" s="754">
        <f t="shared" si="2"/>
        <v>0.87222017625967352</v>
      </c>
      <c r="Y45" s="755">
        <f t="shared" si="3"/>
        <v>0.47462032494868311</v>
      </c>
    </row>
    <row r="46" spans="2:25" ht="35.1" customHeight="1">
      <c r="B46" s="744" t="s">
        <v>718</v>
      </c>
      <c r="C46" s="745" t="s">
        <v>719</v>
      </c>
      <c r="D46" s="746" t="s">
        <v>720</v>
      </c>
      <c r="E46" s="701" t="s">
        <v>721</v>
      </c>
      <c r="F46" s="701" t="s">
        <v>722</v>
      </c>
      <c r="G46" s="684" t="s">
        <v>732</v>
      </c>
      <c r="H46" s="737">
        <v>3044</v>
      </c>
      <c r="I46" s="797" t="s">
        <v>780</v>
      </c>
      <c r="J46" s="792" t="s">
        <v>777</v>
      </c>
      <c r="K46" s="760" t="s">
        <v>837</v>
      </c>
      <c r="L46" s="760" t="s">
        <v>819</v>
      </c>
      <c r="M46" s="700" t="s">
        <v>820</v>
      </c>
      <c r="N46" s="760" t="s">
        <v>821</v>
      </c>
      <c r="O46" s="683" t="s">
        <v>853</v>
      </c>
      <c r="P46" s="750">
        <v>100</v>
      </c>
      <c r="Q46" s="751">
        <v>100</v>
      </c>
      <c r="R46" s="751">
        <v>76.3</v>
      </c>
      <c r="S46" s="751">
        <f t="shared" si="0"/>
        <v>0.76300000000000001</v>
      </c>
      <c r="T46" s="752">
        <f t="shared" si="1"/>
        <v>0.76300000000000001</v>
      </c>
      <c r="U46" s="753">
        <v>39101.4</v>
      </c>
      <c r="V46" s="753">
        <v>71857.5</v>
      </c>
      <c r="W46" s="753">
        <v>34105.03</v>
      </c>
      <c r="X46" s="754">
        <f t="shared" si="2"/>
        <v>0.87222017625967352</v>
      </c>
      <c r="Y46" s="755">
        <f t="shared" si="3"/>
        <v>0.47462032494868311</v>
      </c>
    </row>
    <row r="47" spans="2:25" ht="35.1" customHeight="1">
      <c r="B47" s="744" t="s">
        <v>718</v>
      </c>
      <c r="C47" s="745" t="s">
        <v>719</v>
      </c>
      <c r="D47" s="746" t="s">
        <v>720</v>
      </c>
      <c r="E47" s="701" t="s">
        <v>721</v>
      </c>
      <c r="F47" s="701" t="s">
        <v>722</v>
      </c>
      <c r="G47" s="684" t="s">
        <v>733</v>
      </c>
      <c r="H47" s="737">
        <v>3044</v>
      </c>
      <c r="I47" s="797" t="s">
        <v>781</v>
      </c>
      <c r="J47" s="792" t="s">
        <v>782</v>
      </c>
      <c r="K47" s="760" t="s">
        <v>837</v>
      </c>
      <c r="L47" s="760" t="s">
        <v>819</v>
      </c>
      <c r="M47" s="700" t="s">
        <v>820</v>
      </c>
      <c r="N47" s="760" t="s">
        <v>827</v>
      </c>
      <c r="O47" s="683" t="s">
        <v>828</v>
      </c>
      <c r="P47" s="750">
        <v>1</v>
      </c>
      <c r="Q47" s="751">
        <v>1</v>
      </c>
      <c r="R47" s="751">
        <v>1</v>
      </c>
      <c r="S47" s="751">
        <f t="shared" si="0"/>
        <v>1</v>
      </c>
      <c r="T47" s="752">
        <f t="shared" si="1"/>
        <v>1</v>
      </c>
      <c r="U47" s="753">
        <v>104544.13</v>
      </c>
      <c r="V47" s="753">
        <v>218797.4</v>
      </c>
      <c r="W47" s="753">
        <v>117535.33</v>
      </c>
      <c r="X47" s="754">
        <f t="shared" si="2"/>
        <v>1.1242652265603053</v>
      </c>
      <c r="Y47" s="755">
        <f t="shared" si="3"/>
        <v>0.53718796475643682</v>
      </c>
    </row>
    <row r="48" spans="2:25" ht="35.1" customHeight="1">
      <c r="B48" s="744" t="s">
        <v>718</v>
      </c>
      <c r="C48" s="745" t="s">
        <v>719</v>
      </c>
      <c r="D48" s="746" t="s">
        <v>720</v>
      </c>
      <c r="E48" s="701" t="s">
        <v>721</v>
      </c>
      <c r="F48" s="701" t="s">
        <v>722</v>
      </c>
      <c r="G48" s="684" t="s">
        <v>733</v>
      </c>
      <c r="H48" s="737">
        <v>3044</v>
      </c>
      <c r="I48" s="797" t="s">
        <v>783</v>
      </c>
      <c r="J48" s="792" t="s">
        <v>782</v>
      </c>
      <c r="K48" s="760" t="s">
        <v>837</v>
      </c>
      <c r="L48" s="760" t="s">
        <v>819</v>
      </c>
      <c r="M48" s="700" t="s">
        <v>820</v>
      </c>
      <c r="N48" s="760" t="s">
        <v>827</v>
      </c>
      <c r="O48" s="683" t="s">
        <v>828</v>
      </c>
      <c r="P48" s="750">
        <v>1</v>
      </c>
      <c r="Q48" s="751">
        <v>1</v>
      </c>
      <c r="R48" s="751">
        <v>1</v>
      </c>
      <c r="S48" s="751">
        <f t="shared" si="0"/>
        <v>1</v>
      </c>
      <c r="T48" s="752">
        <f t="shared" si="1"/>
        <v>1</v>
      </c>
      <c r="U48" s="753">
        <v>104544.13</v>
      </c>
      <c r="V48" s="753">
        <v>218797.4</v>
      </c>
      <c r="W48" s="753">
        <v>117535.33</v>
      </c>
      <c r="X48" s="754">
        <f t="shared" si="2"/>
        <v>1.1242652265603053</v>
      </c>
      <c r="Y48" s="755">
        <f t="shared" si="3"/>
        <v>0.53718796475643682</v>
      </c>
    </row>
    <row r="49" spans="2:25" ht="35.1" customHeight="1">
      <c r="B49" s="744" t="s">
        <v>718</v>
      </c>
      <c r="C49" s="745" t="s">
        <v>719</v>
      </c>
      <c r="D49" s="746" t="s">
        <v>720</v>
      </c>
      <c r="E49" s="701" t="s">
        <v>721</v>
      </c>
      <c r="F49" s="701" t="s">
        <v>722</v>
      </c>
      <c r="G49" s="684" t="s">
        <v>733</v>
      </c>
      <c r="H49" s="737">
        <v>3044</v>
      </c>
      <c r="I49" s="797" t="s">
        <v>784</v>
      </c>
      <c r="J49" s="792" t="s">
        <v>782</v>
      </c>
      <c r="K49" s="760" t="s">
        <v>837</v>
      </c>
      <c r="L49" s="760" t="s">
        <v>819</v>
      </c>
      <c r="M49" s="700" t="s">
        <v>820</v>
      </c>
      <c r="N49" s="760" t="s">
        <v>827</v>
      </c>
      <c r="O49" s="683" t="s">
        <v>828</v>
      </c>
      <c r="P49" s="750">
        <v>1</v>
      </c>
      <c r="Q49" s="751">
        <v>1</v>
      </c>
      <c r="R49" s="751">
        <v>1</v>
      </c>
      <c r="S49" s="751">
        <f t="shared" si="0"/>
        <v>1</v>
      </c>
      <c r="T49" s="752">
        <f t="shared" si="1"/>
        <v>1</v>
      </c>
      <c r="U49" s="753">
        <v>104544.13</v>
      </c>
      <c r="V49" s="753">
        <v>218797.4</v>
      </c>
      <c r="W49" s="753">
        <v>117535.33</v>
      </c>
      <c r="X49" s="754">
        <f t="shared" si="2"/>
        <v>1.1242652265603053</v>
      </c>
      <c r="Y49" s="755">
        <f t="shared" si="3"/>
        <v>0.53718796475643682</v>
      </c>
    </row>
    <row r="50" spans="2:25" ht="35.1" customHeight="1">
      <c r="B50" s="744" t="s">
        <v>718</v>
      </c>
      <c r="C50" s="745" t="s">
        <v>719</v>
      </c>
      <c r="D50" s="746" t="s">
        <v>720</v>
      </c>
      <c r="E50" s="701" t="s">
        <v>721</v>
      </c>
      <c r="F50" s="701" t="s">
        <v>722</v>
      </c>
      <c r="G50" s="684" t="s">
        <v>733</v>
      </c>
      <c r="H50" s="737">
        <v>3044</v>
      </c>
      <c r="I50" s="797" t="s">
        <v>785</v>
      </c>
      <c r="J50" s="792" t="s">
        <v>782</v>
      </c>
      <c r="K50" s="760" t="s">
        <v>837</v>
      </c>
      <c r="L50" s="760" t="s">
        <v>819</v>
      </c>
      <c r="M50" s="700" t="s">
        <v>820</v>
      </c>
      <c r="N50" s="760" t="s">
        <v>827</v>
      </c>
      <c r="O50" s="683" t="s">
        <v>828</v>
      </c>
      <c r="P50" s="750">
        <v>1</v>
      </c>
      <c r="Q50" s="751">
        <v>1</v>
      </c>
      <c r="R50" s="751">
        <v>0.72</v>
      </c>
      <c r="S50" s="751">
        <f t="shared" si="0"/>
        <v>0.72</v>
      </c>
      <c r="T50" s="752">
        <f t="shared" si="1"/>
        <v>0.72</v>
      </c>
      <c r="U50" s="753">
        <v>104544.13</v>
      </c>
      <c r="V50" s="753">
        <v>218797.4</v>
      </c>
      <c r="W50" s="753">
        <v>117535.33</v>
      </c>
      <c r="X50" s="754">
        <f t="shared" si="2"/>
        <v>1.1242652265603053</v>
      </c>
      <c r="Y50" s="755">
        <f t="shared" si="3"/>
        <v>0.53718796475643682</v>
      </c>
    </row>
    <row r="51" spans="2:25" ht="35.1" customHeight="1">
      <c r="B51" s="744" t="s">
        <v>718</v>
      </c>
      <c r="C51" s="745" t="s">
        <v>719</v>
      </c>
      <c r="D51" s="746" t="s">
        <v>720</v>
      </c>
      <c r="E51" s="701" t="s">
        <v>721</v>
      </c>
      <c r="F51" s="701" t="s">
        <v>722</v>
      </c>
      <c r="G51" s="684" t="s">
        <v>733</v>
      </c>
      <c r="H51" s="737">
        <v>3044</v>
      </c>
      <c r="I51" s="797" t="s">
        <v>786</v>
      </c>
      <c r="J51" s="792" t="s">
        <v>782</v>
      </c>
      <c r="K51" s="760" t="s">
        <v>837</v>
      </c>
      <c r="L51" s="760" t="s">
        <v>819</v>
      </c>
      <c r="M51" s="700" t="s">
        <v>820</v>
      </c>
      <c r="N51" s="760" t="s">
        <v>821</v>
      </c>
      <c r="O51" s="683" t="s">
        <v>854</v>
      </c>
      <c r="P51" s="750">
        <v>100</v>
      </c>
      <c r="Q51" s="751">
        <v>100</v>
      </c>
      <c r="R51" s="751">
        <v>50</v>
      </c>
      <c r="S51" s="751">
        <f t="shared" si="0"/>
        <v>0.5</v>
      </c>
      <c r="T51" s="752">
        <f t="shared" si="1"/>
        <v>0.5</v>
      </c>
      <c r="U51" s="753">
        <v>104544.12</v>
      </c>
      <c r="V51" s="753">
        <v>218797.4</v>
      </c>
      <c r="W51" s="753">
        <v>117535.34</v>
      </c>
      <c r="X51" s="754">
        <f t="shared" si="2"/>
        <v>1.124265429753486</v>
      </c>
      <c r="Y51" s="755">
        <f t="shared" si="3"/>
        <v>0.53718801046081899</v>
      </c>
    </row>
    <row r="52" spans="2:25" ht="35.1" customHeight="1">
      <c r="B52" s="744" t="s">
        <v>718</v>
      </c>
      <c r="C52" s="745" t="s">
        <v>719</v>
      </c>
      <c r="D52" s="746" t="s">
        <v>720</v>
      </c>
      <c r="E52" s="701" t="s">
        <v>721</v>
      </c>
      <c r="F52" s="701" t="s">
        <v>722</v>
      </c>
      <c r="G52" s="684" t="s">
        <v>734</v>
      </c>
      <c r="H52" s="737">
        <v>3044</v>
      </c>
      <c r="I52" s="797" t="s">
        <v>787</v>
      </c>
      <c r="J52" s="792" t="s">
        <v>782</v>
      </c>
      <c r="K52" s="760" t="s">
        <v>837</v>
      </c>
      <c r="L52" s="760" t="s">
        <v>819</v>
      </c>
      <c r="M52" s="700" t="s">
        <v>820</v>
      </c>
      <c r="N52" s="760" t="s">
        <v>827</v>
      </c>
      <c r="O52" s="683" t="s">
        <v>828</v>
      </c>
      <c r="P52" s="750">
        <v>1</v>
      </c>
      <c r="Q52" s="751">
        <v>1</v>
      </c>
      <c r="R52" s="751">
        <v>1</v>
      </c>
      <c r="S52" s="751">
        <f t="shared" si="0"/>
        <v>1</v>
      </c>
      <c r="T52" s="752">
        <f t="shared" si="1"/>
        <v>1</v>
      </c>
      <c r="U52" s="753">
        <v>94135.86</v>
      </c>
      <c r="V52" s="753">
        <v>198644.77</v>
      </c>
      <c r="W52" s="753">
        <v>124425.60000000001</v>
      </c>
      <c r="X52" s="754">
        <f t="shared" si="2"/>
        <v>1.3217662217140207</v>
      </c>
      <c r="Y52" s="755">
        <f t="shared" si="3"/>
        <v>0.62637239329281114</v>
      </c>
    </row>
    <row r="53" spans="2:25" ht="35.1" customHeight="1">
      <c r="B53" s="744" t="s">
        <v>718</v>
      </c>
      <c r="C53" s="745" t="s">
        <v>719</v>
      </c>
      <c r="D53" s="746" t="s">
        <v>720</v>
      </c>
      <c r="E53" s="701" t="s">
        <v>721</v>
      </c>
      <c r="F53" s="701" t="s">
        <v>722</v>
      </c>
      <c r="G53" s="684" t="s">
        <v>734</v>
      </c>
      <c r="H53" s="737">
        <v>3044</v>
      </c>
      <c r="I53" s="797" t="s">
        <v>788</v>
      </c>
      <c r="J53" s="792" t="s">
        <v>782</v>
      </c>
      <c r="K53" s="760" t="s">
        <v>837</v>
      </c>
      <c r="L53" s="760" t="s">
        <v>819</v>
      </c>
      <c r="M53" s="700" t="s">
        <v>820</v>
      </c>
      <c r="N53" s="760" t="s">
        <v>827</v>
      </c>
      <c r="O53" s="683" t="s">
        <v>828</v>
      </c>
      <c r="P53" s="750">
        <v>1</v>
      </c>
      <c r="Q53" s="751">
        <v>1</v>
      </c>
      <c r="R53" s="751">
        <v>1</v>
      </c>
      <c r="S53" s="751">
        <f t="shared" si="0"/>
        <v>1</v>
      </c>
      <c r="T53" s="752">
        <f t="shared" si="1"/>
        <v>1</v>
      </c>
      <c r="U53" s="753">
        <v>94135.86</v>
      </c>
      <c r="V53" s="753">
        <v>198644.77</v>
      </c>
      <c r="W53" s="753">
        <v>124425.60000000001</v>
      </c>
      <c r="X53" s="754">
        <f t="shared" si="2"/>
        <v>1.3217662217140207</v>
      </c>
      <c r="Y53" s="755">
        <f t="shared" si="3"/>
        <v>0.62637239329281114</v>
      </c>
    </row>
    <row r="54" spans="2:25" ht="35.1" customHeight="1">
      <c r="B54" s="744" t="s">
        <v>718</v>
      </c>
      <c r="C54" s="745" t="s">
        <v>719</v>
      </c>
      <c r="D54" s="746" t="s">
        <v>720</v>
      </c>
      <c r="E54" s="701" t="s">
        <v>721</v>
      </c>
      <c r="F54" s="701" t="s">
        <v>722</v>
      </c>
      <c r="G54" s="684" t="s">
        <v>734</v>
      </c>
      <c r="H54" s="737">
        <v>3044</v>
      </c>
      <c r="I54" s="797" t="s">
        <v>789</v>
      </c>
      <c r="J54" s="792" t="s">
        <v>782</v>
      </c>
      <c r="K54" s="760" t="s">
        <v>837</v>
      </c>
      <c r="L54" s="760" t="s">
        <v>819</v>
      </c>
      <c r="M54" s="700" t="s">
        <v>820</v>
      </c>
      <c r="N54" s="760" t="s">
        <v>827</v>
      </c>
      <c r="O54" s="683" t="s">
        <v>828</v>
      </c>
      <c r="P54" s="750">
        <v>1</v>
      </c>
      <c r="Q54" s="751">
        <v>1</v>
      </c>
      <c r="R54" s="751">
        <v>1</v>
      </c>
      <c r="S54" s="751">
        <f t="shared" si="0"/>
        <v>1</v>
      </c>
      <c r="T54" s="752">
        <f t="shared" si="1"/>
        <v>1</v>
      </c>
      <c r="U54" s="753">
        <v>94135.86</v>
      </c>
      <c r="V54" s="753">
        <v>198644.77</v>
      </c>
      <c r="W54" s="753">
        <v>124425.61</v>
      </c>
      <c r="X54" s="754">
        <f t="shared" si="2"/>
        <v>1.3217663279434639</v>
      </c>
      <c r="Y54" s="755">
        <f t="shared" si="3"/>
        <v>0.62637244363393008</v>
      </c>
    </row>
    <row r="55" spans="2:25" ht="35.1" customHeight="1">
      <c r="B55" s="744" t="s">
        <v>718</v>
      </c>
      <c r="C55" s="745" t="s">
        <v>719</v>
      </c>
      <c r="D55" s="746" t="s">
        <v>720</v>
      </c>
      <c r="E55" s="701" t="s">
        <v>721</v>
      </c>
      <c r="F55" s="701" t="s">
        <v>722</v>
      </c>
      <c r="G55" s="683" t="s">
        <v>734</v>
      </c>
      <c r="H55" s="737">
        <v>3044</v>
      </c>
      <c r="I55" s="797" t="s">
        <v>790</v>
      </c>
      <c r="J55" s="792" t="s">
        <v>782</v>
      </c>
      <c r="K55" s="760"/>
      <c r="L55" s="760"/>
      <c r="M55" s="700" t="s">
        <v>820</v>
      </c>
      <c r="N55" s="760" t="s">
        <v>827</v>
      </c>
      <c r="O55" s="683"/>
      <c r="P55" s="750">
        <v>1</v>
      </c>
      <c r="Q55" s="751">
        <v>1</v>
      </c>
      <c r="R55" s="751">
        <v>0.4</v>
      </c>
      <c r="S55" s="751">
        <f t="shared" si="0"/>
        <v>0.4</v>
      </c>
      <c r="T55" s="752">
        <f t="shared" si="1"/>
        <v>0.4</v>
      </c>
      <c r="U55" s="753">
        <v>94135.86</v>
      </c>
      <c r="V55" s="753">
        <v>198644.77</v>
      </c>
      <c r="W55" s="753">
        <v>124425.61</v>
      </c>
      <c r="X55" s="754"/>
      <c r="Y55" s="755"/>
    </row>
    <row r="56" spans="2:25" ht="35.1" customHeight="1">
      <c r="B56" s="744" t="s">
        <v>718</v>
      </c>
      <c r="C56" s="745" t="s">
        <v>719</v>
      </c>
      <c r="D56" s="746" t="s">
        <v>720</v>
      </c>
      <c r="E56" s="701" t="s">
        <v>721</v>
      </c>
      <c r="F56" s="701" t="s">
        <v>722</v>
      </c>
      <c r="G56" s="684" t="s">
        <v>735</v>
      </c>
      <c r="H56" s="737">
        <v>3044</v>
      </c>
      <c r="I56" s="797" t="s">
        <v>791</v>
      </c>
      <c r="J56" s="792" t="s">
        <v>792</v>
      </c>
      <c r="K56" s="760" t="s">
        <v>837</v>
      </c>
      <c r="L56" s="760" t="s">
        <v>819</v>
      </c>
      <c r="M56" s="700" t="s">
        <v>820</v>
      </c>
      <c r="N56" s="760" t="s">
        <v>827</v>
      </c>
      <c r="O56" s="683" t="s">
        <v>828</v>
      </c>
      <c r="P56" s="750">
        <v>1</v>
      </c>
      <c r="Q56" s="751">
        <v>1</v>
      </c>
      <c r="R56" s="751">
        <v>1</v>
      </c>
      <c r="S56" s="751">
        <f t="shared" si="0"/>
        <v>1</v>
      </c>
      <c r="T56" s="752">
        <f t="shared" si="1"/>
        <v>1</v>
      </c>
      <c r="U56" s="753">
        <v>33672.6</v>
      </c>
      <c r="V56" s="753">
        <v>63984</v>
      </c>
      <c r="W56" s="753">
        <v>37053.230000000003</v>
      </c>
      <c r="X56" s="754">
        <f t="shared" si="2"/>
        <v>1.1003970587361833</v>
      </c>
      <c r="Y56" s="755">
        <f t="shared" si="3"/>
        <v>0.57910149412353096</v>
      </c>
    </row>
    <row r="57" spans="2:25" ht="35.1" customHeight="1">
      <c r="B57" s="744" t="s">
        <v>718</v>
      </c>
      <c r="C57" s="745" t="s">
        <v>719</v>
      </c>
      <c r="D57" s="746" t="s">
        <v>720</v>
      </c>
      <c r="E57" s="701" t="s">
        <v>721</v>
      </c>
      <c r="F57" s="701" t="s">
        <v>722</v>
      </c>
      <c r="G57" s="684" t="s">
        <v>735</v>
      </c>
      <c r="H57" s="737">
        <v>3044</v>
      </c>
      <c r="I57" s="797" t="s">
        <v>793</v>
      </c>
      <c r="J57" s="792" t="s">
        <v>794</v>
      </c>
      <c r="K57" s="760" t="s">
        <v>837</v>
      </c>
      <c r="L57" s="760" t="s">
        <v>819</v>
      </c>
      <c r="M57" s="700" t="s">
        <v>820</v>
      </c>
      <c r="N57" s="760" t="s">
        <v>827</v>
      </c>
      <c r="O57" s="683" t="s">
        <v>828</v>
      </c>
      <c r="P57" s="750">
        <v>1</v>
      </c>
      <c r="Q57" s="751">
        <v>1</v>
      </c>
      <c r="R57" s="751">
        <v>1</v>
      </c>
      <c r="S57" s="751">
        <f t="shared" si="0"/>
        <v>1</v>
      </c>
      <c r="T57" s="752">
        <f t="shared" si="1"/>
        <v>1</v>
      </c>
      <c r="U57" s="753">
        <v>33672.6</v>
      </c>
      <c r="V57" s="753">
        <v>63984</v>
      </c>
      <c r="W57" s="753">
        <v>37053.230000000003</v>
      </c>
      <c r="X57" s="754">
        <f t="shared" si="2"/>
        <v>1.1003970587361833</v>
      </c>
      <c r="Y57" s="755">
        <f t="shared" si="3"/>
        <v>0.57910149412353096</v>
      </c>
    </row>
    <row r="58" spans="2:25" ht="35.1" customHeight="1">
      <c r="B58" s="744" t="s">
        <v>718</v>
      </c>
      <c r="C58" s="745" t="s">
        <v>719</v>
      </c>
      <c r="D58" s="746" t="s">
        <v>720</v>
      </c>
      <c r="E58" s="701" t="s">
        <v>721</v>
      </c>
      <c r="F58" s="701" t="s">
        <v>722</v>
      </c>
      <c r="G58" s="684" t="s">
        <v>735</v>
      </c>
      <c r="H58" s="737">
        <v>3044</v>
      </c>
      <c r="I58" s="797" t="s">
        <v>795</v>
      </c>
      <c r="J58" s="792" t="s">
        <v>796</v>
      </c>
      <c r="K58" s="760" t="s">
        <v>837</v>
      </c>
      <c r="L58" s="760" t="s">
        <v>819</v>
      </c>
      <c r="M58" s="700" t="s">
        <v>820</v>
      </c>
      <c r="N58" s="760" t="s">
        <v>855</v>
      </c>
      <c r="O58" s="683" t="s">
        <v>835</v>
      </c>
      <c r="P58" s="750">
        <v>1</v>
      </c>
      <c r="Q58" s="751">
        <v>1</v>
      </c>
      <c r="R58" s="751">
        <v>0</v>
      </c>
      <c r="S58" s="751">
        <f t="shared" si="0"/>
        <v>0</v>
      </c>
      <c r="T58" s="752">
        <f t="shared" si="1"/>
        <v>0</v>
      </c>
      <c r="U58" s="753">
        <v>33672.6</v>
      </c>
      <c r="V58" s="753">
        <v>63984</v>
      </c>
      <c r="W58" s="753">
        <v>37053.230000000003</v>
      </c>
      <c r="X58" s="754">
        <f t="shared" si="2"/>
        <v>1.1003970587361833</v>
      </c>
      <c r="Y58" s="755">
        <f t="shared" si="3"/>
        <v>0.57910149412353096</v>
      </c>
    </row>
    <row r="59" spans="2:25" ht="35.1" customHeight="1">
      <c r="B59" s="744" t="s">
        <v>718</v>
      </c>
      <c r="C59" s="745" t="s">
        <v>719</v>
      </c>
      <c r="D59" s="746" t="s">
        <v>720</v>
      </c>
      <c r="E59" s="701" t="s">
        <v>721</v>
      </c>
      <c r="F59" s="701" t="s">
        <v>722</v>
      </c>
      <c r="G59" s="683" t="s">
        <v>735</v>
      </c>
      <c r="H59" s="737">
        <v>3044</v>
      </c>
      <c r="I59" s="797" t="s">
        <v>797</v>
      </c>
      <c r="J59" s="792" t="s">
        <v>798</v>
      </c>
      <c r="K59" s="760" t="s">
        <v>837</v>
      </c>
      <c r="L59" s="760" t="s">
        <v>819</v>
      </c>
      <c r="M59" s="700" t="s">
        <v>820</v>
      </c>
      <c r="N59" s="760" t="s">
        <v>821</v>
      </c>
      <c r="O59" s="683" t="s">
        <v>856</v>
      </c>
      <c r="P59" s="750">
        <v>100</v>
      </c>
      <c r="Q59" s="751">
        <v>100</v>
      </c>
      <c r="R59" s="751">
        <v>0</v>
      </c>
      <c r="S59" s="751">
        <f t="shared" si="0"/>
        <v>0</v>
      </c>
      <c r="T59" s="752">
        <f t="shared" si="1"/>
        <v>0</v>
      </c>
      <c r="U59" s="753">
        <v>33672.6</v>
      </c>
      <c r="V59" s="753">
        <v>63984</v>
      </c>
      <c r="W59" s="753">
        <v>37053.24</v>
      </c>
      <c r="X59" s="754">
        <f t="shared" si="2"/>
        <v>1.1003973557135476</v>
      </c>
      <c r="Y59" s="755">
        <f t="shared" si="3"/>
        <v>0.57910165041260309</v>
      </c>
    </row>
    <row r="60" spans="2:25" ht="35.1" customHeight="1">
      <c r="B60" s="744" t="s">
        <v>718</v>
      </c>
      <c r="C60" s="745" t="s">
        <v>719</v>
      </c>
      <c r="D60" s="746" t="s">
        <v>720</v>
      </c>
      <c r="E60" s="701" t="s">
        <v>721</v>
      </c>
      <c r="F60" s="701" t="s">
        <v>722</v>
      </c>
      <c r="G60" s="684" t="s">
        <v>736</v>
      </c>
      <c r="H60" s="737">
        <v>3044</v>
      </c>
      <c r="I60" s="797" t="s">
        <v>799</v>
      </c>
      <c r="J60" s="792" t="s">
        <v>800</v>
      </c>
      <c r="K60" s="760" t="s">
        <v>837</v>
      </c>
      <c r="L60" s="760" t="s">
        <v>819</v>
      </c>
      <c r="M60" s="700" t="s">
        <v>820</v>
      </c>
      <c r="N60" s="760" t="s">
        <v>857</v>
      </c>
      <c r="O60" s="683" t="s">
        <v>858</v>
      </c>
      <c r="P60" s="750">
        <v>1</v>
      </c>
      <c r="Q60" s="751">
        <v>1</v>
      </c>
      <c r="R60" s="751">
        <v>1</v>
      </c>
      <c r="S60" s="751">
        <f t="shared" si="0"/>
        <v>1</v>
      </c>
      <c r="T60" s="752">
        <f t="shared" si="1"/>
        <v>1</v>
      </c>
      <c r="U60" s="753">
        <v>56649.58</v>
      </c>
      <c r="V60" s="753">
        <v>286816.5</v>
      </c>
      <c r="W60" s="753">
        <v>59454.18</v>
      </c>
      <c r="X60" s="754">
        <f t="shared" si="2"/>
        <v>1.0495078692551647</v>
      </c>
      <c r="Y60" s="755">
        <f t="shared" si="3"/>
        <v>0.20728995716773616</v>
      </c>
    </row>
    <row r="61" spans="2:25" ht="35.1" customHeight="1">
      <c r="B61" s="744" t="s">
        <v>718</v>
      </c>
      <c r="C61" s="745" t="s">
        <v>719</v>
      </c>
      <c r="D61" s="746" t="s">
        <v>720</v>
      </c>
      <c r="E61" s="701" t="s">
        <v>721</v>
      </c>
      <c r="F61" s="701" t="s">
        <v>722</v>
      </c>
      <c r="G61" s="684" t="s">
        <v>736</v>
      </c>
      <c r="H61" s="737">
        <v>3044</v>
      </c>
      <c r="I61" s="797" t="s">
        <v>801</v>
      </c>
      <c r="J61" s="792" t="s">
        <v>800</v>
      </c>
      <c r="K61" s="760" t="s">
        <v>837</v>
      </c>
      <c r="L61" s="760" t="s">
        <v>819</v>
      </c>
      <c r="M61" s="700" t="s">
        <v>820</v>
      </c>
      <c r="N61" s="760" t="s">
        <v>859</v>
      </c>
      <c r="O61" s="683" t="s">
        <v>860</v>
      </c>
      <c r="P61" s="750">
        <v>1</v>
      </c>
      <c r="Q61" s="751">
        <v>1</v>
      </c>
      <c r="R61" s="751">
        <v>1.2</v>
      </c>
      <c r="S61" s="751">
        <f t="shared" si="0"/>
        <v>1.2</v>
      </c>
      <c r="T61" s="752">
        <f t="shared" si="1"/>
        <v>1.2</v>
      </c>
      <c r="U61" s="753">
        <v>56649.58</v>
      </c>
      <c r="V61" s="753">
        <v>286816.5</v>
      </c>
      <c r="W61" s="753">
        <v>59454.18</v>
      </c>
      <c r="X61" s="754">
        <f t="shared" si="2"/>
        <v>1.0495078692551647</v>
      </c>
      <c r="Y61" s="755">
        <f t="shared" si="3"/>
        <v>0.20728995716773616</v>
      </c>
    </row>
    <row r="62" spans="2:25" ht="35.1" customHeight="1">
      <c r="B62" s="744" t="s">
        <v>718</v>
      </c>
      <c r="C62" s="745" t="s">
        <v>719</v>
      </c>
      <c r="D62" s="746" t="s">
        <v>720</v>
      </c>
      <c r="E62" s="701" t="s">
        <v>721</v>
      </c>
      <c r="F62" s="701" t="s">
        <v>722</v>
      </c>
      <c r="G62" s="683" t="s">
        <v>736</v>
      </c>
      <c r="H62" s="737">
        <v>3044</v>
      </c>
      <c r="I62" s="797" t="s">
        <v>802</v>
      </c>
      <c r="J62" s="792" t="s">
        <v>800</v>
      </c>
      <c r="K62" s="760" t="s">
        <v>837</v>
      </c>
      <c r="L62" s="760" t="s">
        <v>819</v>
      </c>
      <c r="M62" s="700" t="s">
        <v>820</v>
      </c>
      <c r="N62" s="760" t="s">
        <v>827</v>
      </c>
      <c r="O62" s="683" t="s">
        <v>828</v>
      </c>
      <c r="P62" s="750">
        <v>1</v>
      </c>
      <c r="Q62" s="751">
        <v>1</v>
      </c>
      <c r="R62" s="751">
        <v>1</v>
      </c>
      <c r="S62" s="751">
        <f t="shared" si="0"/>
        <v>1</v>
      </c>
      <c r="T62" s="752">
        <f t="shared" si="1"/>
        <v>1</v>
      </c>
      <c r="U62" s="753">
        <v>56649.58</v>
      </c>
      <c r="V62" s="753">
        <v>286816.5</v>
      </c>
      <c r="W62" s="753">
        <v>59454.19</v>
      </c>
      <c r="X62" s="754">
        <f t="shared" si="2"/>
        <v>1.0495080457789803</v>
      </c>
      <c r="Y62" s="755">
        <f t="shared" si="3"/>
        <v>0.20728999203323381</v>
      </c>
    </row>
    <row r="63" spans="2:25" ht="35.1" customHeight="1">
      <c r="B63" s="744" t="s">
        <v>718</v>
      </c>
      <c r="C63" s="745" t="s">
        <v>719</v>
      </c>
      <c r="D63" s="746" t="s">
        <v>720</v>
      </c>
      <c r="E63" s="701" t="s">
        <v>721</v>
      </c>
      <c r="F63" s="701" t="s">
        <v>722</v>
      </c>
      <c r="G63" s="684" t="s">
        <v>736</v>
      </c>
      <c r="H63" s="737">
        <v>3044</v>
      </c>
      <c r="I63" s="797" t="s">
        <v>803</v>
      </c>
      <c r="J63" s="792" t="s">
        <v>800</v>
      </c>
      <c r="K63" s="760" t="s">
        <v>837</v>
      </c>
      <c r="L63" s="760" t="s">
        <v>819</v>
      </c>
      <c r="M63" s="700" t="s">
        <v>820</v>
      </c>
      <c r="N63" s="760" t="s">
        <v>821</v>
      </c>
      <c r="O63" s="683" t="s">
        <v>861</v>
      </c>
      <c r="P63" s="750">
        <v>100</v>
      </c>
      <c r="Q63" s="751">
        <v>100</v>
      </c>
      <c r="R63" s="751">
        <v>20</v>
      </c>
      <c r="S63" s="751">
        <f t="shared" si="0"/>
        <v>0.2</v>
      </c>
      <c r="T63" s="752">
        <f t="shared" si="1"/>
        <v>0.2</v>
      </c>
      <c r="U63" s="753">
        <v>56649.58</v>
      </c>
      <c r="V63" s="753">
        <v>286816.5</v>
      </c>
      <c r="W63" s="753">
        <v>59454.19</v>
      </c>
      <c r="X63" s="754">
        <f t="shared" si="2"/>
        <v>1.0495080457789803</v>
      </c>
      <c r="Y63" s="755">
        <f t="shared" si="3"/>
        <v>0.20728999203323381</v>
      </c>
    </row>
    <row r="64" spans="2:25" ht="35.1" customHeight="1">
      <c r="B64" s="744" t="s">
        <v>718</v>
      </c>
      <c r="C64" s="745" t="s">
        <v>719</v>
      </c>
      <c r="D64" s="746" t="s">
        <v>720</v>
      </c>
      <c r="E64" s="701" t="s">
        <v>721</v>
      </c>
      <c r="F64" s="701" t="s">
        <v>722</v>
      </c>
      <c r="G64" s="684" t="s">
        <v>737</v>
      </c>
      <c r="H64" s="737">
        <v>3044</v>
      </c>
      <c r="I64" s="797" t="s">
        <v>804</v>
      </c>
      <c r="J64" s="792" t="s">
        <v>805</v>
      </c>
      <c r="K64" s="760" t="s">
        <v>837</v>
      </c>
      <c r="L64" s="760" t="s">
        <v>819</v>
      </c>
      <c r="M64" s="700" t="s">
        <v>820</v>
      </c>
      <c r="N64" s="760" t="s">
        <v>862</v>
      </c>
      <c r="O64" s="683" t="s">
        <v>863</v>
      </c>
      <c r="P64" s="750">
        <v>2</v>
      </c>
      <c r="Q64" s="751">
        <v>2</v>
      </c>
      <c r="R64" s="751">
        <v>3</v>
      </c>
      <c r="S64" s="751">
        <f t="shared" si="0"/>
        <v>1.5</v>
      </c>
      <c r="T64" s="752">
        <f t="shared" si="1"/>
        <v>1.5</v>
      </c>
      <c r="U64" s="753">
        <v>219052.27</v>
      </c>
      <c r="V64" s="753">
        <v>379647.23</v>
      </c>
      <c r="W64" s="753">
        <v>176686</v>
      </c>
      <c r="X64" s="754">
        <f t="shared" si="2"/>
        <v>0.80659287392913115</v>
      </c>
      <c r="Y64" s="755">
        <f t="shared" si="3"/>
        <v>0.46539520385806582</v>
      </c>
    </row>
    <row r="65" spans="2:25" ht="35.1" customHeight="1">
      <c r="B65" s="744" t="s">
        <v>718</v>
      </c>
      <c r="C65" s="745" t="s">
        <v>719</v>
      </c>
      <c r="D65" s="746" t="s">
        <v>720</v>
      </c>
      <c r="E65" s="701" t="s">
        <v>721</v>
      </c>
      <c r="F65" s="701" t="s">
        <v>722</v>
      </c>
      <c r="G65" s="684" t="s">
        <v>737</v>
      </c>
      <c r="H65" s="737">
        <v>3044</v>
      </c>
      <c r="I65" s="797" t="s">
        <v>806</v>
      </c>
      <c r="J65" s="792" t="s">
        <v>805</v>
      </c>
      <c r="K65" s="760" t="s">
        <v>837</v>
      </c>
      <c r="L65" s="760" t="s">
        <v>819</v>
      </c>
      <c r="M65" s="700" t="s">
        <v>820</v>
      </c>
      <c r="N65" s="760" t="s">
        <v>864</v>
      </c>
      <c r="O65" s="683" t="s">
        <v>865</v>
      </c>
      <c r="P65" s="750">
        <v>2</v>
      </c>
      <c r="Q65" s="751">
        <v>2</v>
      </c>
      <c r="R65" s="751">
        <v>3</v>
      </c>
      <c r="S65" s="751">
        <f t="shared" si="0"/>
        <v>1.5</v>
      </c>
      <c r="T65" s="752">
        <f t="shared" si="1"/>
        <v>1.5</v>
      </c>
      <c r="U65" s="753">
        <v>219052.27</v>
      </c>
      <c r="V65" s="753">
        <v>379647.22</v>
      </c>
      <c r="W65" s="753">
        <v>176686</v>
      </c>
      <c r="X65" s="754">
        <f t="shared" si="2"/>
        <v>0.80659287392913115</v>
      </c>
      <c r="Y65" s="755">
        <f t="shared" si="3"/>
        <v>0.46539521611668855</v>
      </c>
    </row>
    <row r="66" spans="2:25" ht="35.1" customHeight="1">
      <c r="B66" s="744" t="s">
        <v>718</v>
      </c>
      <c r="C66" s="745" t="s">
        <v>719</v>
      </c>
      <c r="D66" s="746" t="s">
        <v>720</v>
      </c>
      <c r="E66" s="701" t="s">
        <v>721</v>
      </c>
      <c r="F66" s="701" t="s">
        <v>722</v>
      </c>
      <c r="G66" s="684" t="s">
        <v>737</v>
      </c>
      <c r="H66" s="737">
        <v>3044</v>
      </c>
      <c r="I66" s="797" t="s">
        <v>807</v>
      </c>
      <c r="J66" s="792" t="s">
        <v>805</v>
      </c>
      <c r="K66" s="760" t="s">
        <v>837</v>
      </c>
      <c r="L66" s="760" t="s">
        <v>819</v>
      </c>
      <c r="M66" s="700" t="s">
        <v>820</v>
      </c>
      <c r="N66" s="760" t="s">
        <v>821</v>
      </c>
      <c r="O66" s="683" t="s">
        <v>866</v>
      </c>
      <c r="P66" s="750">
        <v>60</v>
      </c>
      <c r="Q66" s="751">
        <v>60</v>
      </c>
      <c r="R66" s="751">
        <v>91.09</v>
      </c>
      <c r="S66" s="751">
        <f t="shared" si="0"/>
        <v>1.5181666666666667</v>
      </c>
      <c r="T66" s="752">
        <f t="shared" si="1"/>
        <v>1.5181666666666667</v>
      </c>
      <c r="U66" s="753">
        <v>219052.26</v>
      </c>
      <c r="V66" s="753">
        <v>379647.22</v>
      </c>
      <c r="W66" s="753">
        <v>176686.01</v>
      </c>
      <c r="X66" s="754">
        <f t="shared" si="2"/>
        <v>0.80659295640227591</v>
      </c>
      <c r="Y66" s="755">
        <f t="shared" si="3"/>
        <v>0.46539524245693153</v>
      </c>
    </row>
    <row r="67" spans="2:25" ht="35.1" customHeight="1">
      <c r="B67" s="744" t="s">
        <v>718</v>
      </c>
      <c r="C67" s="745" t="s">
        <v>719</v>
      </c>
      <c r="D67" s="746" t="s">
        <v>720</v>
      </c>
      <c r="E67" s="701" t="s">
        <v>721</v>
      </c>
      <c r="F67" s="701" t="s">
        <v>722</v>
      </c>
      <c r="G67" s="684" t="s">
        <v>738</v>
      </c>
      <c r="H67" s="737">
        <v>3044</v>
      </c>
      <c r="I67" s="797" t="s">
        <v>808</v>
      </c>
      <c r="J67" s="792" t="s">
        <v>809</v>
      </c>
      <c r="K67" s="760" t="s">
        <v>837</v>
      </c>
      <c r="L67" s="760" t="s">
        <v>819</v>
      </c>
      <c r="M67" s="700" t="s">
        <v>820</v>
      </c>
      <c r="N67" s="760" t="s">
        <v>689</v>
      </c>
      <c r="O67" s="683" t="s">
        <v>867</v>
      </c>
      <c r="P67" s="750">
        <v>20</v>
      </c>
      <c r="Q67" s="751">
        <v>20</v>
      </c>
      <c r="R67" s="751">
        <v>32</v>
      </c>
      <c r="S67" s="751">
        <v>0.3</v>
      </c>
      <c r="T67" s="752">
        <f t="shared" si="1"/>
        <v>1.6</v>
      </c>
      <c r="U67" s="753">
        <v>89559.6</v>
      </c>
      <c r="V67" s="753">
        <v>171058.5</v>
      </c>
      <c r="W67" s="753">
        <v>105262.64</v>
      </c>
      <c r="X67" s="754">
        <f t="shared" si="2"/>
        <v>1.175336200697636</v>
      </c>
      <c r="Y67" s="755">
        <f t="shared" si="3"/>
        <v>0.61536047609443556</v>
      </c>
    </row>
    <row r="68" spans="2:25" ht="35.1" customHeight="1">
      <c r="B68" s="744" t="s">
        <v>718</v>
      </c>
      <c r="C68" s="745" t="s">
        <v>719</v>
      </c>
      <c r="D68" s="746" t="s">
        <v>720</v>
      </c>
      <c r="E68" s="701" t="s">
        <v>721</v>
      </c>
      <c r="F68" s="701" t="s">
        <v>722</v>
      </c>
      <c r="G68" s="684" t="s">
        <v>738</v>
      </c>
      <c r="H68" s="737">
        <v>3044</v>
      </c>
      <c r="I68" s="797" t="s">
        <v>810</v>
      </c>
      <c r="J68" s="792" t="s">
        <v>809</v>
      </c>
      <c r="K68" s="760" t="s">
        <v>837</v>
      </c>
      <c r="L68" s="760" t="s">
        <v>819</v>
      </c>
      <c r="M68" s="700" t="s">
        <v>820</v>
      </c>
      <c r="N68" s="760" t="s">
        <v>868</v>
      </c>
      <c r="O68" s="683" t="s">
        <v>828</v>
      </c>
      <c r="P68" s="750">
        <v>2</v>
      </c>
      <c r="Q68" s="751">
        <v>2</v>
      </c>
      <c r="R68" s="751">
        <v>2</v>
      </c>
      <c r="S68" s="751">
        <v>2</v>
      </c>
      <c r="T68" s="752">
        <f t="shared" si="1"/>
        <v>1</v>
      </c>
      <c r="U68" s="753">
        <v>89559.6</v>
      </c>
      <c r="V68" s="753">
        <v>171058.5</v>
      </c>
      <c r="W68" s="753">
        <v>105262.65</v>
      </c>
      <c r="X68" s="754">
        <f t="shared" si="2"/>
        <v>1.1753363123551244</v>
      </c>
      <c r="Y68" s="755">
        <f t="shared" si="3"/>
        <v>0.61536053455396833</v>
      </c>
    </row>
    <row r="69" spans="2:25" ht="35.1" customHeight="1">
      <c r="B69" s="744" t="s">
        <v>718</v>
      </c>
      <c r="C69" s="745" t="s">
        <v>719</v>
      </c>
      <c r="D69" s="746" t="s">
        <v>720</v>
      </c>
      <c r="E69" s="701" t="s">
        <v>721</v>
      </c>
      <c r="F69" s="701" t="s">
        <v>722</v>
      </c>
      <c r="G69" s="683" t="s">
        <v>738</v>
      </c>
      <c r="H69" s="737">
        <v>3044</v>
      </c>
      <c r="I69" s="797" t="s">
        <v>811</v>
      </c>
      <c r="J69" s="792" t="s">
        <v>809</v>
      </c>
      <c r="K69" s="760" t="s">
        <v>837</v>
      </c>
      <c r="L69" s="760" t="s">
        <v>819</v>
      </c>
      <c r="M69" s="700" t="s">
        <v>820</v>
      </c>
      <c r="N69" s="760" t="s">
        <v>827</v>
      </c>
      <c r="O69" s="683" t="s">
        <v>828</v>
      </c>
      <c r="P69" s="750">
        <v>1</v>
      </c>
      <c r="Q69" s="751">
        <v>1</v>
      </c>
      <c r="R69" s="751">
        <v>1</v>
      </c>
      <c r="S69" s="751">
        <f t="shared" si="0"/>
        <v>1</v>
      </c>
      <c r="T69" s="752">
        <f t="shared" si="1"/>
        <v>1</v>
      </c>
      <c r="U69" s="753">
        <v>89559.6</v>
      </c>
      <c r="V69" s="753">
        <v>171058.5</v>
      </c>
      <c r="W69" s="753">
        <v>105262.64</v>
      </c>
      <c r="X69" s="754">
        <f t="shared" si="2"/>
        <v>1.175336200697636</v>
      </c>
      <c r="Y69" s="755">
        <f t="shared" si="3"/>
        <v>0.61536047609443556</v>
      </c>
    </row>
    <row r="70" spans="2:25" ht="35.1" customHeight="1">
      <c r="B70" s="744" t="s">
        <v>718</v>
      </c>
      <c r="C70" s="745" t="s">
        <v>719</v>
      </c>
      <c r="D70" s="746" t="s">
        <v>720</v>
      </c>
      <c r="E70" s="701" t="s">
        <v>721</v>
      </c>
      <c r="F70" s="701" t="s">
        <v>722</v>
      </c>
      <c r="G70" s="684" t="s">
        <v>738</v>
      </c>
      <c r="H70" s="737">
        <v>3044</v>
      </c>
      <c r="I70" s="797" t="s">
        <v>812</v>
      </c>
      <c r="J70" s="792" t="s">
        <v>809</v>
      </c>
      <c r="K70" s="760" t="s">
        <v>837</v>
      </c>
      <c r="L70" s="760" t="s">
        <v>819</v>
      </c>
      <c r="M70" s="700" t="s">
        <v>820</v>
      </c>
      <c r="N70" s="760" t="s">
        <v>821</v>
      </c>
      <c r="O70" s="683" t="s">
        <v>840</v>
      </c>
      <c r="P70" s="750">
        <v>100</v>
      </c>
      <c r="Q70" s="751">
        <v>100</v>
      </c>
      <c r="R70" s="751">
        <v>108.67</v>
      </c>
      <c r="S70" s="751">
        <f t="shared" si="0"/>
        <v>1.0867</v>
      </c>
      <c r="T70" s="752">
        <f t="shared" si="1"/>
        <v>1.0867</v>
      </c>
      <c r="U70" s="753">
        <v>89559.6</v>
      </c>
      <c r="V70" s="753">
        <v>171058.5</v>
      </c>
      <c r="W70" s="753">
        <v>105262.64</v>
      </c>
      <c r="X70" s="754">
        <f t="shared" si="2"/>
        <v>1.175336200697636</v>
      </c>
      <c r="Y70" s="755">
        <f t="shared" si="3"/>
        <v>0.61536047609443556</v>
      </c>
    </row>
    <row r="71" spans="2:25" ht="35.1" customHeight="1">
      <c r="B71" s="744" t="s">
        <v>718</v>
      </c>
      <c r="C71" s="745" t="s">
        <v>719</v>
      </c>
      <c r="D71" s="746" t="s">
        <v>720</v>
      </c>
      <c r="E71" s="701" t="s">
        <v>721</v>
      </c>
      <c r="F71" s="701" t="s">
        <v>722</v>
      </c>
      <c r="G71" s="684" t="s">
        <v>739</v>
      </c>
      <c r="H71" s="737">
        <v>3044</v>
      </c>
      <c r="I71" s="797" t="s">
        <v>813</v>
      </c>
      <c r="J71" s="792" t="s">
        <v>814</v>
      </c>
      <c r="K71" s="760" t="s">
        <v>837</v>
      </c>
      <c r="L71" s="760" t="s">
        <v>819</v>
      </c>
      <c r="M71" s="700" t="s">
        <v>820</v>
      </c>
      <c r="N71" s="760" t="s">
        <v>827</v>
      </c>
      <c r="O71" s="683" t="s">
        <v>828</v>
      </c>
      <c r="P71" s="750">
        <v>1</v>
      </c>
      <c r="Q71" s="751">
        <v>1</v>
      </c>
      <c r="R71" s="751">
        <v>1</v>
      </c>
      <c r="S71" s="751">
        <f t="shared" si="0"/>
        <v>1</v>
      </c>
      <c r="T71" s="752">
        <f t="shared" si="1"/>
        <v>1</v>
      </c>
      <c r="U71" s="753">
        <v>45988.93</v>
      </c>
      <c r="V71" s="753">
        <v>87826.37</v>
      </c>
      <c r="W71" s="753">
        <v>43124.92</v>
      </c>
      <c r="X71" s="754">
        <f t="shared" si="2"/>
        <v>0.93772392617092848</v>
      </c>
      <c r="Y71" s="755">
        <f t="shared" si="3"/>
        <v>0.49102473437078181</v>
      </c>
    </row>
    <row r="72" spans="2:25" ht="35.1" customHeight="1">
      <c r="B72" s="744" t="s">
        <v>718</v>
      </c>
      <c r="C72" s="745" t="s">
        <v>719</v>
      </c>
      <c r="D72" s="746" t="s">
        <v>720</v>
      </c>
      <c r="E72" s="701" t="s">
        <v>721</v>
      </c>
      <c r="F72" s="701" t="s">
        <v>722</v>
      </c>
      <c r="G72" s="684" t="s">
        <v>739</v>
      </c>
      <c r="H72" s="737">
        <v>3044</v>
      </c>
      <c r="I72" s="797" t="s">
        <v>815</v>
      </c>
      <c r="J72" s="792" t="s">
        <v>814</v>
      </c>
      <c r="K72" s="760" t="s">
        <v>837</v>
      </c>
      <c r="L72" s="760" t="s">
        <v>819</v>
      </c>
      <c r="M72" s="700" t="s">
        <v>820</v>
      </c>
      <c r="N72" s="760" t="s">
        <v>827</v>
      </c>
      <c r="O72" s="683" t="s">
        <v>828</v>
      </c>
      <c r="P72" s="750">
        <v>1</v>
      </c>
      <c r="Q72" s="751">
        <v>1</v>
      </c>
      <c r="R72" s="751">
        <v>0</v>
      </c>
      <c r="S72" s="751">
        <f t="shared" si="0"/>
        <v>0</v>
      </c>
      <c r="T72" s="752">
        <f t="shared" si="1"/>
        <v>0</v>
      </c>
      <c r="U72" s="753">
        <v>45988.93</v>
      </c>
      <c r="V72" s="753">
        <v>87826.37</v>
      </c>
      <c r="W72" s="753">
        <v>43124.92</v>
      </c>
      <c r="X72" s="754">
        <f t="shared" si="2"/>
        <v>0.93772392617092848</v>
      </c>
      <c r="Y72" s="755">
        <f t="shared" si="3"/>
        <v>0.49102473437078181</v>
      </c>
    </row>
    <row r="73" spans="2:25" ht="35.1" customHeight="1">
      <c r="B73" s="744" t="s">
        <v>718</v>
      </c>
      <c r="C73" s="745" t="s">
        <v>719</v>
      </c>
      <c r="D73" s="746" t="s">
        <v>720</v>
      </c>
      <c r="E73" s="701" t="s">
        <v>721</v>
      </c>
      <c r="F73" s="701" t="s">
        <v>722</v>
      </c>
      <c r="G73" s="684" t="s">
        <v>739</v>
      </c>
      <c r="H73" s="737">
        <v>3044</v>
      </c>
      <c r="I73" s="797" t="s">
        <v>816</v>
      </c>
      <c r="J73" s="792" t="s">
        <v>814</v>
      </c>
      <c r="K73" s="760" t="s">
        <v>837</v>
      </c>
      <c r="L73" s="760" t="s">
        <v>819</v>
      </c>
      <c r="M73" s="700" t="s">
        <v>820</v>
      </c>
      <c r="N73" s="760" t="s">
        <v>869</v>
      </c>
      <c r="O73" s="683" t="s">
        <v>870</v>
      </c>
      <c r="P73" s="750">
        <v>1</v>
      </c>
      <c r="Q73" s="751">
        <v>1</v>
      </c>
      <c r="R73" s="751">
        <v>0</v>
      </c>
      <c r="S73" s="751">
        <f t="shared" si="0"/>
        <v>0</v>
      </c>
      <c r="T73" s="752">
        <f t="shared" si="1"/>
        <v>0</v>
      </c>
      <c r="U73" s="753">
        <v>45988.93</v>
      </c>
      <c r="V73" s="753">
        <v>87826.38</v>
      </c>
      <c r="W73" s="753">
        <v>43124.92</v>
      </c>
      <c r="X73" s="754">
        <f t="shared" si="2"/>
        <v>0.93772392617092848</v>
      </c>
      <c r="Y73" s="755">
        <f t="shared" si="3"/>
        <v>0.49102467846221143</v>
      </c>
    </row>
    <row r="74" spans="2:25" ht="35.1" customHeight="1">
      <c r="B74" s="744" t="s">
        <v>718</v>
      </c>
      <c r="C74" s="745" t="s">
        <v>719</v>
      </c>
      <c r="D74" s="746" t="s">
        <v>720</v>
      </c>
      <c r="E74" s="701" t="s">
        <v>721</v>
      </c>
      <c r="F74" s="701" t="s">
        <v>722</v>
      </c>
      <c r="G74" s="684" t="s">
        <v>739</v>
      </c>
      <c r="H74" s="737">
        <v>3044</v>
      </c>
      <c r="I74" s="797" t="s">
        <v>817</v>
      </c>
      <c r="J74" s="792" t="s">
        <v>814</v>
      </c>
      <c r="K74" s="760" t="s">
        <v>837</v>
      </c>
      <c r="L74" s="760" t="s">
        <v>819</v>
      </c>
      <c r="M74" s="700" t="s">
        <v>820</v>
      </c>
      <c r="N74" s="760" t="s">
        <v>821</v>
      </c>
      <c r="O74" s="683" t="s">
        <v>840</v>
      </c>
      <c r="P74" s="750">
        <v>100</v>
      </c>
      <c r="Q74" s="751">
        <v>100</v>
      </c>
      <c r="R74" s="751">
        <v>100</v>
      </c>
      <c r="S74" s="751">
        <f t="shared" si="0"/>
        <v>1</v>
      </c>
      <c r="T74" s="752">
        <f t="shared" si="1"/>
        <v>1</v>
      </c>
      <c r="U74" s="753">
        <v>45988.93</v>
      </c>
      <c r="V74" s="753">
        <v>87826.38</v>
      </c>
      <c r="W74" s="753">
        <v>43124.92</v>
      </c>
      <c r="X74" s="754">
        <f t="shared" si="2"/>
        <v>0.93772392617092848</v>
      </c>
      <c r="Y74" s="755">
        <f t="shared" si="3"/>
        <v>0.49102467846221143</v>
      </c>
    </row>
    <row r="75" spans="2:25" ht="35.1" customHeight="1">
      <c r="B75" s="744" t="s">
        <v>718</v>
      </c>
      <c r="C75" s="745" t="s">
        <v>719</v>
      </c>
      <c r="D75" s="746" t="s">
        <v>720</v>
      </c>
      <c r="E75" s="701" t="s">
        <v>721</v>
      </c>
      <c r="F75" s="701" t="s">
        <v>722</v>
      </c>
      <c r="G75" s="684" t="s">
        <v>3128</v>
      </c>
      <c r="H75" s="737">
        <v>3044</v>
      </c>
      <c r="I75" s="797" t="s">
        <v>3127</v>
      </c>
      <c r="J75" s="792" t="s">
        <v>809</v>
      </c>
      <c r="K75" s="760" t="s">
        <v>837</v>
      </c>
      <c r="L75" s="760" t="s">
        <v>819</v>
      </c>
      <c r="M75" s="700" t="s">
        <v>820</v>
      </c>
      <c r="N75" s="760" t="s">
        <v>3139</v>
      </c>
      <c r="O75" s="683" t="s">
        <v>3140</v>
      </c>
      <c r="P75" s="750">
        <v>0</v>
      </c>
      <c r="Q75" s="751">
        <v>1</v>
      </c>
      <c r="R75" s="751">
        <v>0.93</v>
      </c>
      <c r="S75" s="751" t="e">
        <v>#DIV/0!</v>
      </c>
      <c r="T75" s="752">
        <v>0</v>
      </c>
      <c r="U75" s="753">
        <v>0</v>
      </c>
      <c r="V75" s="753">
        <v>1657843.5</v>
      </c>
      <c r="W75" s="753">
        <v>1363799.57</v>
      </c>
      <c r="X75" s="754" t="e">
        <f t="shared" ref="X75:X82" si="4">W75/U75</f>
        <v>#DIV/0!</v>
      </c>
      <c r="Y75" s="755">
        <f t="shared" ref="Y75:Y82" si="5">W75/V75</f>
        <v>0.82263468777360471</v>
      </c>
    </row>
    <row r="76" spans="2:25" ht="35.1" customHeight="1">
      <c r="B76" s="744" t="s">
        <v>718</v>
      </c>
      <c r="C76" s="745" t="s">
        <v>719</v>
      </c>
      <c r="D76" s="746" t="s">
        <v>720</v>
      </c>
      <c r="E76" s="701" t="s">
        <v>721</v>
      </c>
      <c r="F76" s="701" t="s">
        <v>722</v>
      </c>
      <c r="G76" s="684" t="s">
        <v>3128</v>
      </c>
      <c r="H76" s="737">
        <v>3044</v>
      </c>
      <c r="I76" s="797" t="s">
        <v>3130</v>
      </c>
      <c r="J76" s="792" t="s">
        <v>809</v>
      </c>
      <c r="K76" s="760" t="s">
        <v>837</v>
      </c>
      <c r="L76" s="760" t="s">
        <v>819</v>
      </c>
      <c r="M76" s="700" t="s">
        <v>820</v>
      </c>
      <c r="N76" s="760" t="s">
        <v>3139</v>
      </c>
      <c r="O76" s="683" t="s">
        <v>3140</v>
      </c>
      <c r="P76" s="750">
        <v>0</v>
      </c>
      <c r="Q76" s="751">
        <v>1</v>
      </c>
      <c r="R76" s="751">
        <v>0.49</v>
      </c>
      <c r="S76" s="751" t="e">
        <v>#DIV/0!</v>
      </c>
      <c r="T76" s="752">
        <v>0</v>
      </c>
      <c r="U76" s="753">
        <v>0</v>
      </c>
      <c r="V76" s="753">
        <v>3379392</v>
      </c>
      <c r="W76" s="753">
        <v>1247488</v>
      </c>
      <c r="X76" s="754" t="e">
        <f t="shared" si="4"/>
        <v>#DIV/0!</v>
      </c>
      <c r="Y76" s="755">
        <f t="shared" si="5"/>
        <v>0.36914569247959395</v>
      </c>
    </row>
    <row r="77" spans="2:25" ht="35.1" customHeight="1">
      <c r="B77" s="744" t="s">
        <v>718</v>
      </c>
      <c r="C77" s="745" t="s">
        <v>719</v>
      </c>
      <c r="D77" s="746" t="s">
        <v>720</v>
      </c>
      <c r="E77" s="701" t="s">
        <v>721</v>
      </c>
      <c r="F77" s="701" t="s">
        <v>722</v>
      </c>
      <c r="G77" s="684" t="s">
        <v>3128</v>
      </c>
      <c r="H77" s="737">
        <v>3044</v>
      </c>
      <c r="I77" s="797" t="s">
        <v>3131</v>
      </c>
      <c r="J77" s="792" t="s">
        <v>809</v>
      </c>
      <c r="K77" s="760" t="s">
        <v>837</v>
      </c>
      <c r="L77" s="760" t="s">
        <v>819</v>
      </c>
      <c r="M77" s="700" t="s">
        <v>820</v>
      </c>
      <c r="N77" s="760" t="s">
        <v>3139</v>
      </c>
      <c r="O77" s="683" t="s">
        <v>3140</v>
      </c>
      <c r="P77" s="750">
        <v>0</v>
      </c>
      <c r="Q77" s="751">
        <v>1</v>
      </c>
      <c r="R77" s="751">
        <v>0.96</v>
      </c>
      <c r="S77" s="751" t="e">
        <v>#DIV/0!</v>
      </c>
      <c r="T77" s="752">
        <v>0</v>
      </c>
      <c r="U77" s="753">
        <v>0</v>
      </c>
      <c r="V77" s="753">
        <v>185949.64</v>
      </c>
      <c r="W77" s="753">
        <v>124620.4</v>
      </c>
      <c r="X77" s="754" t="e">
        <f t="shared" si="4"/>
        <v>#DIV/0!</v>
      </c>
      <c r="Y77" s="755">
        <f t="shared" si="5"/>
        <v>0.67018360455013515</v>
      </c>
    </row>
    <row r="78" spans="2:25" ht="35.1" customHeight="1">
      <c r="B78" s="744" t="s">
        <v>718</v>
      </c>
      <c r="C78" s="745" t="s">
        <v>719</v>
      </c>
      <c r="D78" s="746" t="s">
        <v>720</v>
      </c>
      <c r="E78" s="701" t="s">
        <v>721</v>
      </c>
      <c r="F78" s="701" t="s">
        <v>722</v>
      </c>
      <c r="G78" s="684" t="s">
        <v>3128</v>
      </c>
      <c r="H78" s="737">
        <v>3044</v>
      </c>
      <c r="I78" s="797" t="s">
        <v>3132</v>
      </c>
      <c r="J78" s="792" t="s">
        <v>809</v>
      </c>
      <c r="K78" s="760" t="s">
        <v>837</v>
      </c>
      <c r="L78" s="760" t="s">
        <v>819</v>
      </c>
      <c r="M78" s="700" t="s">
        <v>820</v>
      </c>
      <c r="N78" s="760" t="s">
        <v>3139</v>
      </c>
      <c r="O78" s="683" t="s">
        <v>3141</v>
      </c>
      <c r="P78" s="750">
        <v>0</v>
      </c>
      <c r="Q78" s="751">
        <v>1</v>
      </c>
      <c r="R78" s="751">
        <v>0.83</v>
      </c>
      <c r="S78" s="751" t="e">
        <v>#DIV/0!</v>
      </c>
      <c r="T78" s="752">
        <v>0</v>
      </c>
      <c r="U78" s="753">
        <v>0</v>
      </c>
      <c r="V78" s="753">
        <v>358816.67</v>
      </c>
      <c r="W78" s="753">
        <v>293717.19</v>
      </c>
      <c r="X78" s="754" t="e">
        <f t="shared" si="4"/>
        <v>#DIV/0!</v>
      </c>
      <c r="Y78" s="755">
        <f t="shared" si="5"/>
        <v>0.8185717514183497</v>
      </c>
    </row>
    <row r="79" spans="2:25" ht="35.1" customHeight="1">
      <c r="B79" s="744" t="s">
        <v>718</v>
      </c>
      <c r="C79" s="745" t="s">
        <v>719</v>
      </c>
      <c r="D79" s="746" t="s">
        <v>720</v>
      </c>
      <c r="E79" s="701" t="s">
        <v>721</v>
      </c>
      <c r="F79" s="701" t="s">
        <v>722</v>
      </c>
      <c r="G79" s="684" t="s">
        <v>3128</v>
      </c>
      <c r="H79" s="737">
        <v>3044</v>
      </c>
      <c r="I79" s="797" t="s">
        <v>3133</v>
      </c>
      <c r="J79" s="792" t="s">
        <v>809</v>
      </c>
      <c r="K79" s="760" t="s">
        <v>837</v>
      </c>
      <c r="L79" s="760" t="s">
        <v>819</v>
      </c>
      <c r="M79" s="700" t="s">
        <v>820</v>
      </c>
      <c r="N79" s="760" t="s">
        <v>3139</v>
      </c>
      <c r="O79" s="683" t="s">
        <v>3141</v>
      </c>
      <c r="P79" s="750">
        <v>0</v>
      </c>
      <c r="Q79" s="751">
        <v>1</v>
      </c>
      <c r="R79" s="751">
        <v>0.72</v>
      </c>
      <c r="S79" s="751" t="e">
        <v>#DIV/0!</v>
      </c>
      <c r="T79" s="752">
        <v>0</v>
      </c>
      <c r="U79" s="753">
        <v>0</v>
      </c>
      <c r="V79" s="753">
        <v>354448.04</v>
      </c>
      <c r="W79" s="753">
        <v>225893.52</v>
      </c>
      <c r="X79" s="754" t="e">
        <f t="shared" si="4"/>
        <v>#DIV/0!</v>
      </c>
      <c r="Y79" s="755">
        <f t="shared" si="5"/>
        <v>0.63731067605847114</v>
      </c>
    </row>
    <row r="80" spans="2:25" ht="35.1" customHeight="1">
      <c r="B80" s="744" t="s">
        <v>718</v>
      </c>
      <c r="C80" s="745" t="s">
        <v>719</v>
      </c>
      <c r="D80" s="746" t="s">
        <v>720</v>
      </c>
      <c r="E80" s="701" t="s">
        <v>721</v>
      </c>
      <c r="F80" s="701" t="s">
        <v>722</v>
      </c>
      <c r="G80" s="684" t="s">
        <v>3128</v>
      </c>
      <c r="H80" s="737">
        <v>3044</v>
      </c>
      <c r="I80" s="797" t="s">
        <v>3134</v>
      </c>
      <c r="J80" s="792" t="s">
        <v>809</v>
      </c>
      <c r="K80" s="760" t="s">
        <v>837</v>
      </c>
      <c r="L80" s="760" t="s">
        <v>819</v>
      </c>
      <c r="M80" s="700" t="s">
        <v>820</v>
      </c>
      <c r="N80" s="760" t="s">
        <v>3139</v>
      </c>
      <c r="O80" s="683" t="s">
        <v>3141</v>
      </c>
      <c r="P80" s="750">
        <v>0</v>
      </c>
      <c r="Q80" s="751">
        <v>1</v>
      </c>
      <c r="R80" s="751">
        <v>0.91</v>
      </c>
      <c r="S80" s="751" t="e">
        <v>#DIV/0!</v>
      </c>
      <c r="T80" s="752">
        <v>0</v>
      </c>
      <c r="U80" s="753">
        <v>0</v>
      </c>
      <c r="V80" s="753">
        <v>314786.21000000002</v>
      </c>
      <c r="W80" s="753">
        <v>259566.99</v>
      </c>
      <c r="X80" s="754" t="e">
        <f t="shared" si="4"/>
        <v>#DIV/0!</v>
      </c>
      <c r="Y80" s="755">
        <f t="shared" si="5"/>
        <v>0.82458183285729059</v>
      </c>
    </row>
    <row r="81" spans="1:25" ht="35.1" customHeight="1">
      <c r="B81" s="744" t="s">
        <v>718</v>
      </c>
      <c r="C81" s="745" t="s">
        <v>719</v>
      </c>
      <c r="D81" s="746" t="s">
        <v>720</v>
      </c>
      <c r="E81" s="701" t="s">
        <v>721</v>
      </c>
      <c r="F81" s="701" t="s">
        <v>722</v>
      </c>
      <c r="G81" s="684" t="s">
        <v>3128</v>
      </c>
      <c r="H81" s="737">
        <v>3044</v>
      </c>
      <c r="I81" s="797" t="s">
        <v>3135</v>
      </c>
      <c r="J81" s="792" t="s">
        <v>809</v>
      </c>
      <c r="K81" s="760" t="s">
        <v>837</v>
      </c>
      <c r="L81" s="760" t="s">
        <v>819</v>
      </c>
      <c r="M81" s="700" t="s">
        <v>820</v>
      </c>
      <c r="N81" s="760" t="s">
        <v>3139</v>
      </c>
      <c r="O81" s="683" t="s">
        <v>3140</v>
      </c>
      <c r="P81" s="750">
        <v>0</v>
      </c>
      <c r="Q81" s="751">
        <v>1</v>
      </c>
      <c r="R81" s="751">
        <v>0</v>
      </c>
      <c r="S81" s="751" t="e">
        <v>#DIV/0!</v>
      </c>
      <c r="T81" s="752">
        <v>0</v>
      </c>
      <c r="U81" s="753">
        <v>0</v>
      </c>
      <c r="V81" s="753">
        <v>143993.71</v>
      </c>
      <c r="W81" s="753"/>
      <c r="X81" s="754" t="e">
        <f t="shared" si="4"/>
        <v>#DIV/0!</v>
      </c>
      <c r="Y81" s="755">
        <f t="shared" si="5"/>
        <v>0</v>
      </c>
    </row>
    <row r="82" spans="1:25" ht="35.1" customHeight="1">
      <c r="B82" s="744" t="s">
        <v>718</v>
      </c>
      <c r="C82" s="745" t="s">
        <v>719</v>
      </c>
      <c r="D82" s="746" t="s">
        <v>720</v>
      </c>
      <c r="E82" s="701" t="s">
        <v>721</v>
      </c>
      <c r="F82" s="701" t="s">
        <v>722</v>
      </c>
      <c r="G82" s="684" t="s">
        <v>3128</v>
      </c>
      <c r="H82" s="737">
        <v>3044</v>
      </c>
      <c r="I82" s="797" t="s">
        <v>3136</v>
      </c>
      <c r="J82" s="792" t="s">
        <v>809</v>
      </c>
      <c r="K82" s="760" t="s">
        <v>837</v>
      </c>
      <c r="L82" s="760" t="s">
        <v>819</v>
      </c>
      <c r="M82" s="700" t="s">
        <v>820</v>
      </c>
      <c r="N82" s="760" t="s">
        <v>3139</v>
      </c>
      <c r="O82" s="683" t="s">
        <v>3140</v>
      </c>
      <c r="P82" s="750">
        <v>0</v>
      </c>
      <c r="Q82" s="751">
        <v>1</v>
      </c>
      <c r="R82" s="751">
        <v>0</v>
      </c>
      <c r="S82" s="751" t="e">
        <v>#DIV/0!</v>
      </c>
      <c r="T82" s="752">
        <v>0</v>
      </c>
      <c r="U82" s="753">
        <v>0</v>
      </c>
      <c r="V82" s="753">
        <v>244138.32</v>
      </c>
      <c r="W82" s="753"/>
      <c r="X82" s="754" t="e">
        <f t="shared" si="4"/>
        <v>#DIV/0!</v>
      </c>
      <c r="Y82" s="755">
        <f t="shared" si="5"/>
        <v>0</v>
      </c>
    </row>
    <row r="83" spans="1:25" ht="35.1" customHeight="1">
      <c r="B83" s="744"/>
      <c r="C83" s="745"/>
      <c r="D83" s="746"/>
      <c r="E83" s="781"/>
      <c r="F83" s="782"/>
      <c r="G83" s="761"/>
      <c r="H83" s="762"/>
      <c r="I83" s="798"/>
      <c r="J83" s="763"/>
      <c r="K83" s="764"/>
      <c r="L83" s="764"/>
      <c r="M83" s="763"/>
      <c r="N83" s="764"/>
      <c r="O83" s="765"/>
      <c r="P83" s="731"/>
      <c r="Q83" s="766"/>
      <c r="R83" s="766"/>
      <c r="S83" s="766"/>
      <c r="T83" s="767"/>
      <c r="U83" s="753"/>
      <c r="V83" s="753"/>
      <c r="W83" s="753"/>
      <c r="X83" s="754"/>
      <c r="Y83" s="755"/>
    </row>
    <row r="84" spans="1:25" s="778" customFormat="1" ht="12.75" customHeight="1">
      <c r="A84" s="768"/>
      <c r="B84" s="691"/>
      <c r="C84" s="1048" t="s">
        <v>228</v>
      </c>
      <c r="D84" s="1049"/>
      <c r="E84" s="769">
        <f>+E11+E14+E55+E59+E62+E69+E71+E72+E73</f>
        <v>45</v>
      </c>
      <c r="F84" s="769"/>
      <c r="G84" s="692"/>
      <c r="H84" s="770"/>
      <c r="I84" s="799">
        <v>0</v>
      </c>
      <c r="J84" s="769">
        <v>0</v>
      </c>
      <c r="K84" s="692">
        <v>0</v>
      </c>
      <c r="L84" s="692">
        <v>0</v>
      </c>
      <c r="M84" s="769">
        <v>0</v>
      </c>
      <c r="N84" s="692">
        <v>0</v>
      </c>
      <c r="O84" s="692">
        <v>0</v>
      </c>
      <c r="P84" s="771">
        <v>0</v>
      </c>
      <c r="Q84" s="772">
        <v>0</v>
      </c>
      <c r="R84" s="773">
        <v>0</v>
      </c>
      <c r="S84" s="774">
        <v>0</v>
      </c>
      <c r="T84" s="775">
        <v>0</v>
      </c>
      <c r="U84" s="776">
        <f>SUM(U10:U83)</f>
        <v>18577669.930000003</v>
      </c>
      <c r="V84" s="776">
        <f>SUM(V10:V83)</f>
        <v>46873131.740000017</v>
      </c>
      <c r="W84" s="776">
        <f>SUM(W10:W83)</f>
        <v>23456023.270000007</v>
      </c>
      <c r="X84" s="776">
        <f t="shared" ref="X84" si="6">W84/U84</f>
        <v>1.2625923142343181</v>
      </c>
      <c r="Y84" s="777">
        <f t="shared" ref="Y84" si="7">W84/V84</f>
        <v>0.50041510774462283</v>
      </c>
    </row>
    <row r="85" spans="1:25">
      <c r="B85" s="603"/>
      <c r="C85" s="603"/>
      <c r="D85" s="729"/>
      <c r="E85" s="729"/>
      <c r="F85" s="729"/>
      <c r="G85" s="603"/>
      <c r="H85" s="779"/>
      <c r="I85" s="800"/>
      <c r="J85" s="729"/>
      <c r="K85" s="603"/>
      <c r="L85" s="603"/>
      <c r="M85" s="729"/>
      <c r="N85" s="603"/>
      <c r="O85" s="603"/>
    </row>
    <row r="86" spans="1:25">
      <c r="B86" s="603" t="s">
        <v>76</v>
      </c>
      <c r="G86" s="603"/>
      <c r="H86" s="779"/>
      <c r="I86" s="800"/>
      <c r="J86" s="729"/>
      <c r="K86" s="603"/>
      <c r="L86" s="603"/>
      <c r="M86" s="729"/>
      <c r="N86" s="603"/>
      <c r="O86" s="603"/>
    </row>
    <row r="89" spans="1:25">
      <c r="C89" s="825"/>
      <c r="D89" s="751"/>
      <c r="E89" s="751"/>
      <c r="F89" s="751"/>
      <c r="G89" s="825"/>
      <c r="P89" s="698"/>
    </row>
    <row r="90" spans="1:25" ht="15">
      <c r="C90" s="697"/>
      <c r="D90" s="766"/>
      <c r="E90" s="751"/>
      <c r="J90" s="617"/>
      <c r="K90" s="697"/>
      <c r="L90" s="617"/>
      <c r="P90" s="698"/>
      <c r="R90" s="766"/>
      <c r="S90" s="766"/>
      <c r="T90" s="766"/>
      <c r="U90" s="697"/>
      <c r="V90" s="697"/>
    </row>
    <row r="91" spans="1:25" ht="12.75">
      <c r="C91" s="858" t="s">
        <v>541</v>
      </c>
      <c r="D91" s="858"/>
      <c r="E91" s="751"/>
      <c r="J91" s="1069" t="s">
        <v>541</v>
      </c>
      <c r="K91" s="1069"/>
      <c r="L91" s="1069"/>
      <c r="P91" s="1072" t="s">
        <v>542</v>
      </c>
      <c r="Q91" s="1072"/>
      <c r="R91" s="1072"/>
      <c r="S91" s="1072"/>
      <c r="T91" s="1072"/>
      <c r="U91" s="1072"/>
      <c r="V91" s="1072"/>
      <c r="W91" s="1072"/>
    </row>
    <row r="92" spans="1:25" ht="12.75">
      <c r="C92" s="858" t="s">
        <v>3214</v>
      </c>
      <c r="D92" s="858"/>
      <c r="J92" s="858" t="s">
        <v>3257</v>
      </c>
      <c r="K92" s="858"/>
      <c r="R92" s="698" t="s">
        <v>3149</v>
      </c>
    </row>
  </sheetData>
  <mergeCells count="36">
    <mergeCell ref="E5:J5"/>
    <mergeCell ref="B1:Y2"/>
    <mergeCell ref="B3:Y3"/>
    <mergeCell ref="N8:N9"/>
    <mergeCell ref="O8:O9"/>
    <mergeCell ref="P8:P9"/>
    <mergeCell ref="Q8:Q9"/>
    <mergeCell ref="R8:R9"/>
    <mergeCell ref="S8:T8"/>
    <mergeCell ref="H8:H9"/>
    <mergeCell ref="I8:I9"/>
    <mergeCell ref="J8:J9"/>
    <mergeCell ref="K8:K9"/>
    <mergeCell ref="P7:T7"/>
    <mergeCell ref="U7:Y7"/>
    <mergeCell ref="U8:U9"/>
    <mergeCell ref="X8:Y8"/>
    <mergeCell ref="B7:C7"/>
    <mergeCell ref="D7:H7"/>
    <mergeCell ref="I7:O7"/>
    <mergeCell ref="C84:D84"/>
    <mergeCell ref="B8:B9"/>
    <mergeCell ref="C8:C9"/>
    <mergeCell ref="D8:D9"/>
    <mergeCell ref="E8:E9"/>
    <mergeCell ref="F8:F9"/>
    <mergeCell ref="G8:G9"/>
    <mergeCell ref="L8:L9"/>
    <mergeCell ref="M8:M9"/>
    <mergeCell ref="C91:D91"/>
    <mergeCell ref="C92:D92"/>
    <mergeCell ref="J92:K92"/>
    <mergeCell ref="J91:L91"/>
    <mergeCell ref="V8:V9"/>
    <mergeCell ref="P91:W91"/>
    <mergeCell ref="W8:W9"/>
  </mergeCells>
  <dataValidations disablePrompts="1" count="16">
    <dataValidation allowBlank="1" showInputMessage="1" showErrorMessage="1" prompt="Señalar la dimensión bajo la cual se mide el objetivo. Ej: eficiencia, eficacia, economía, calidad." sqref="L8:L9"/>
    <dataValidation allowBlank="1" showInputMessage="1" showErrorMessage="1" prompt="Se refiere a la expresión matemática del indicador. Determina la forma en que se relacionan las variables." sqref="O8:O9"/>
    <dataValidation allowBlank="1" showInputMessage="1" showErrorMessage="1" prompt="Hace referencia a la determinación concreta de la unidad de medición en que se quiere expresar el resultado del indicador. Ej: porcentaje, becas otorgadas, etc." sqref="N8:N9"/>
    <dataValidation allowBlank="1" showInputMessage="1" showErrorMessage="1" prompt="Hace referencia a la periodicidad en el tiempo con que se realiza la medición del indicador." sqref="M8:M9"/>
    <dataValidation allowBlank="1" showInputMessage="1" showErrorMessage="1" prompt="Indicar si el indicador es estratégico o de gestión." sqref="K8:K9"/>
    <dataValidation allowBlank="1" showInputMessage="1" showErrorMessage="1" prompt="Señalar el nivel de objetivos de la MIR con el que se relaciona el indicador.  Ej: Actividad, componente, propósito, fin." sqref="J8:J9"/>
    <dataValidation allowBlank="1" showInputMessage="1" showErrorMessage="1" prompt="La expresión que identifica al indicador y que manifiesta lo que se desea medir con él." sqref="I8:I9"/>
    <dataValidation allowBlank="1" showInputMessage="1" showErrorMessage="1" prompt="Unidad responsable del programa." sqref="H8:H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/>
    <dataValidation allowBlank="1" showInputMessage="1" showErrorMessage="1" prompt="Señalar el código de la subfunción de acuerdo a la clasificación funcional del gasto publicada en el DOF el 27 de diciembre de 2010." sqref="F8:F9"/>
    <dataValidation allowBlank="1" showInputMessage="1" showErrorMessage="1" prompt="Señalarel código de la función de acuerdo a la clasificación funcional del gasto publicada en el DOF el 27 de diciembre de 2010." sqref="E8:E9"/>
    <dataValidation allowBlank="1" showInputMessage="1" showErrorMessage="1" prompt="Señalar el código de la finalidad de acuerdo a la clasificación funcional del gasto publicada en el DOF el 27 de diciembre de 2010." sqref="D8:D9"/>
    <dataValidation allowBlank="1" showInputMessage="1" showErrorMessage="1" prompt="Señalar la estrategia transversal a la que se encuentra alineada el programa." sqref="C8:C9"/>
    <dataValidation allowBlank="1" showInputMessage="1" showErrorMessage="1" prompt="Señalar el eje al que se encuentra alineado el programa." sqref="B8:B9"/>
    <dataValidation allowBlank="1" showInputMessage="1" showErrorMessage="1" prompt="Valor absoluto y relativo que registre el gasto con relación a la meta anual." sqref="U7:Y7"/>
    <dataValidation allowBlank="1" showInputMessage="1" showErrorMessage="1" prompt="Nivel cuantificable anual de las metas aprobadas y modificadas." sqref="P7:T7"/>
  </dataValidations>
  <printOptions horizontalCentered="1" verticalCentered="1"/>
  <pageMargins left="0" right="0" top="0" bottom="0" header="0.31496062992125984" footer="0.31496062992125984"/>
  <pageSetup scale="41" fitToHeight="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zoomScale="85" zoomScaleNormal="85" workbookViewId="0">
      <selection activeCell="A32" sqref="A32"/>
    </sheetView>
  </sheetViews>
  <sheetFormatPr baseColWidth="10" defaultRowHeight="12.75"/>
  <cols>
    <col min="1" max="1" width="51.28515625" style="275" customWidth="1"/>
    <col min="2" max="2" width="19.28515625" style="275" bestFit="1" customWidth="1"/>
    <col min="3" max="3" width="45.7109375" style="275" bestFit="1" customWidth="1"/>
    <col min="4" max="16384" width="11.42578125" style="275"/>
  </cols>
  <sheetData>
    <row r="1" spans="1:9" s="26" customFormat="1"/>
    <row r="2" spans="1:9" s="26" customFormat="1">
      <c r="A2" s="851" t="s">
        <v>440</v>
      </c>
      <c r="B2" s="851"/>
      <c r="C2" s="851"/>
    </row>
    <row r="3" spans="1:9" s="26" customFormat="1" ht="20.25" customHeight="1">
      <c r="A3" s="851" t="s">
        <v>3210</v>
      </c>
      <c r="B3" s="851"/>
      <c r="C3" s="851"/>
    </row>
    <row r="4" spans="1:9" s="26" customFormat="1" ht="15.75" customHeight="1">
      <c r="A4" s="851"/>
      <c r="B4" s="851"/>
      <c r="C4" s="851"/>
    </row>
    <row r="5" spans="1:9" s="26" customFormat="1" ht="9.75" customHeight="1">
      <c r="A5" s="30"/>
      <c r="B5" s="30"/>
      <c r="C5" s="30"/>
    </row>
    <row r="6" spans="1:9" s="26" customFormat="1" ht="9.75" customHeight="1">
      <c r="A6" s="1091" t="s">
        <v>3064</v>
      </c>
      <c r="B6" s="1091"/>
      <c r="C6" s="32"/>
      <c r="D6" s="32"/>
      <c r="E6" s="32"/>
      <c r="F6" s="32"/>
      <c r="G6" s="32"/>
      <c r="H6" s="32"/>
      <c r="I6" s="33"/>
    </row>
    <row r="7" spans="1:9" s="26" customFormat="1" ht="9.75" customHeight="1" thickBot="1">
      <c r="A7" s="30"/>
      <c r="B7" s="30"/>
      <c r="C7" s="30"/>
    </row>
    <row r="8" spans="1:9" s="26" customFormat="1">
      <c r="A8" s="1092" t="s">
        <v>432</v>
      </c>
      <c r="B8" s="1094" t="s">
        <v>433</v>
      </c>
      <c r="C8" s="1095"/>
    </row>
    <row r="9" spans="1:9" s="26" customFormat="1" ht="13.5" thickBot="1">
      <c r="A9" s="1093"/>
      <c r="B9" s="496" t="s">
        <v>434</v>
      </c>
      <c r="C9" s="497" t="s">
        <v>435</v>
      </c>
    </row>
    <row r="10" spans="1:9" s="26" customFormat="1">
      <c r="A10" s="516" t="s">
        <v>871</v>
      </c>
      <c r="B10" s="494" t="s">
        <v>872</v>
      </c>
      <c r="C10" s="498" t="s">
        <v>873</v>
      </c>
    </row>
    <row r="11" spans="1:9" s="26" customFormat="1">
      <c r="A11" s="516" t="s">
        <v>874</v>
      </c>
      <c r="B11" s="494" t="s">
        <v>872</v>
      </c>
      <c r="C11" s="498" t="s">
        <v>875</v>
      </c>
    </row>
    <row r="12" spans="1:9" s="26" customFormat="1">
      <c r="A12" s="516" t="s">
        <v>876</v>
      </c>
      <c r="B12" s="494" t="s">
        <v>872</v>
      </c>
      <c r="C12" s="498" t="s">
        <v>877</v>
      </c>
    </row>
    <row r="13" spans="1:9" s="26" customFormat="1">
      <c r="A13" s="516" t="s">
        <v>878</v>
      </c>
      <c r="B13" s="494" t="s">
        <v>872</v>
      </c>
      <c r="C13" s="498" t="s">
        <v>879</v>
      </c>
    </row>
    <row r="14" spans="1:9" s="26" customFormat="1">
      <c r="A14" s="516" t="s">
        <v>880</v>
      </c>
      <c r="B14" s="494" t="s">
        <v>872</v>
      </c>
      <c r="C14" s="498" t="s">
        <v>881</v>
      </c>
    </row>
    <row r="15" spans="1:9" s="26" customFormat="1">
      <c r="A15" s="516" t="s">
        <v>882</v>
      </c>
      <c r="B15" s="494" t="s">
        <v>872</v>
      </c>
      <c r="C15" s="498" t="s">
        <v>883</v>
      </c>
    </row>
    <row r="16" spans="1:9" s="26" customFormat="1">
      <c r="A16" s="516" t="s">
        <v>884</v>
      </c>
      <c r="B16" s="494" t="s">
        <v>872</v>
      </c>
      <c r="C16" s="498" t="s">
        <v>885</v>
      </c>
    </row>
    <row r="17" spans="1:3" s="26" customFormat="1">
      <c r="A17" s="516" t="s">
        <v>886</v>
      </c>
      <c r="B17" s="494" t="s">
        <v>872</v>
      </c>
      <c r="C17" s="498" t="s">
        <v>887</v>
      </c>
    </row>
    <row r="18" spans="1:3" s="26" customFormat="1">
      <c r="A18" s="516" t="s">
        <v>888</v>
      </c>
      <c r="B18" s="494" t="s">
        <v>872</v>
      </c>
      <c r="C18" s="498" t="s">
        <v>889</v>
      </c>
    </row>
    <row r="19" spans="1:3" s="26" customFormat="1">
      <c r="A19" s="516" t="s">
        <v>890</v>
      </c>
      <c r="B19" s="494" t="s">
        <v>872</v>
      </c>
      <c r="C19" s="498" t="s">
        <v>891</v>
      </c>
    </row>
    <row r="20" spans="1:3" s="26" customFormat="1">
      <c r="A20" s="516" t="s">
        <v>890</v>
      </c>
      <c r="B20" s="494" t="s">
        <v>872</v>
      </c>
      <c r="C20" s="498" t="s">
        <v>892</v>
      </c>
    </row>
    <row r="21" spans="1:3" s="26" customFormat="1">
      <c r="A21" s="784" t="s">
        <v>3154</v>
      </c>
      <c r="B21" s="494" t="s">
        <v>872</v>
      </c>
      <c r="C21" s="803" t="s">
        <v>3156</v>
      </c>
    </row>
    <row r="22" spans="1:3" s="26" customFormat="1" ht="13.5" thickBot="1">
      <c r="A22" s="473" t="s">
        <v>3157</v>
      </c>
      <c r="B22" s="499" t="s">
        <v>872</v>
      </c>
      <c r="C22" s="630" t="s">
        <v>3155</v>
      </c>
    </row>
    <row r="23" spans="1:3" s="26" customFormat="1">
      <c r="A23" s="478"/>
      <c r="B23" s="478"/>
      <c r="C23" s="478"/>
    </row>
    <row r="24" spans="1:3" s="26" customFormat="1">
      <c r="A24" s="16" t="s">
        <v>76</v>
      </c>
    </row>
    <row r="26" spans="1:3">
      <c r="A26" s="26"/>
    </row>
    <row r="27" spans="1:3">
      <c r="A27" s="26"/>
    </row>
    <row r="28" spans="1:3">
      <c r="A28" s="26"/>
      <c r="C28" s="280"/>
    </row>
    <row r="29" spans="1:3">
      <c r="A29" s="284"/>
      <c r="C29" s="282"/>
    </row>
    <row r="30" spans="1:3" ht="15" customHeight="1">
      <c r="A30" s="285" t="s">
        <v>541</v>
      </c>
      <c r="C30" s="466" t="s">
        <v>542</v>
      </c>
    </row>
    <row r="31" spans="1:3" ht="15" customHeight="1">
      <c r="A31" s="969" t="s">
        <v>3258</v>
      </c>
      <c r="B31" s="969"/>
      <c r="C31" s="285" t="s">
        <v>543</v>
      </c>
    </row>
    <row r="32" spans="1:3">
      <c r="A32" s="26"/>
    </row>
    <row r="33" spans="1:1">
      <c r="A33" s="26"/>
    </row>
  </sheetData>
  <mergeCells count="7">
    <mergeCell ref="A31:B31"/>
    <mergeCell ref="A6:B6"/>
    <mergeCell ref="A2:C2"/>
    <mergeCell ref="A3:C3"/>
    <mergeCell ref="A4:C4"/>
    <mergeCell ref="A8:A9"/>
    <mergeCell ref="B8:C8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showGridLines="0" zoomScale="85" zoomScaleNormal="85" workbookViewId="0">
      <selection activeCell="G22" sqref="G22"/>
    </sheetView>
  </sheetViews>
  <sheetFormatPr baseColWidth="10" defaultRowHeight="12.75"/>
  <cols>
    <col min="1" max="1" width="51.28515625" style="275" customWidth="1"/>
    <col min="2" max="2" width="27.42578125" style="275" customWidth="1"/>
    <col min="3" max="3" width="46.7109375" style="275" customWidth="1"/>
    <col min="4" max="16384" width="11.42578125" style="275"/>
  </cols>
  <sheetData>
    <row r="1" spans="1:3" s="26" customFormat="1"/>
    <row r="2" spans="1:3" s="26" customFormat="1">
      <c r="A2" s="851" t="s">
        <v>439</v>
      </c>
      <c r="B2" s="851"/>
      <c r="C2" s="851"/>
    </row>
    <row r="3" spans="1:3" s="26" customFormat="1" ht="21.75" customHeight="1">
      <c r="A3" s="851" t="s">
        <v>3210</v>
      </c>
      <c r="B3" s="851"/>
      <c r="C3" s="851"/>
    </row>
    <row r="4" spans="1:3" s="26" customFormat="1" ht="15.75" customHeight="1">
      <c r="A4" s="851"/>
      <c r="B4" s="851"/>
      <c r="C4" s="851"/>
    </row>
    <row r="5" spans="1:3" s="26" customFormat="1" ht="15" customHeight="1">
      <c r="A5" s="30"/>
      <c r="B5" s="30"/>
      <c r="C5" s="30"/>
    </row>
    <row r="6" spans="1:3" s="26" customFormat="1" ht="15" customHeight="1">
      <c r="A6" s="1091" t="s">
        <v>3065</v>
      </c>
      <c r="B6" s="1091"/>
      <c r="C6" s="30"/>
    </row>
    <row r="7" spans="1:3" s="26" customFormat="1" ht="15" customHeight="1" thickBot="1">
      <c r="A7" s="30"/>
      <c r="B7" s="30"/>
      <c r="C7" s="30"/>
    </row>
    <row r="8" spans="1:3" s="26" customFormat="1" ht="11.25" customHeight="1">
      <c r="A8" s="1102" t="s">
        <v>436</v>
      </c>
      <c r="B8" s="1104" t="s">
        <v>437</v>
      </c>
      <c r="C8" s="1104" t="s">
        <v>438</v>
      </c>
    </row>
    <row r="9" spans="1:3" s="26" customFormat="1" ht="13.5" thickBot="1">
      <c r="A9" s="1103"/>
      <c r="B9" s="1105"/>
      <c r="C9" s="1105"/>
    </row>
    <row r="10" spans="1:3" s="26" customFormat="1">
      <c r="A10" s="1096"/>
      <c r="B10" s="1099"/>
      <c r="C10" s="1099"/>
    </row>
    <row r="11" spans="1:3" s="26" customFormat="1" ht="15" customHeight="1">
      <c r="A11" s="1097"/>
      <c r="B11" s="1100"/>
      <c r="C11" s="1100"/>
    </row>
    <row r="12" spans="1:3" s="26" customFormat="1" ht="15" customHeight="1">
      <c r="A12" s="1097"/>
      <c r="B12" s="1100"/>
      <c r="C12" s="1100"/>
    </row>
    <row r="13" spans="1:3" s="26" customFormat="1" ht="15" customHeight="1">
      <c r="A13" s="1097"/>
      <c r="B13" s="1100"/>
      <c r="C13" s="1100"/>
    </row>
    <row r="14" spans="1:3" s="26" customFormat="1" ht="15" customHeight="1">
      <c r="A14" s="1097"/>
      <c r="B14" s="1100"/>
      <c r="C14" s="1100"/>
    </row>
    <row r="15" spans="1:3" s="26" customFormat="1" ht="15" customHeight="1">
      <c r="A15" s="1097"/>
      <c r="B15" s="1100"/>
      <c r="C15" s="1100"/>
    </row>
    <row r="16" spans="1:3" s="26" customFormat="1" ht="15" customHeight="1">
      <c r="A16" s="1097"/>
      <c r="B16" s="1100"/>
      <c r="C16" s="1100"/>
    </row>
    <row r="17" spans="1:3" s="26" customFormat="1" ht="15" customHeight="1">
      <c r="A17" s="1097"/>
      <c r="B17" s="1100"/>
      <c r="C17" s="1100"/>
    </row>
    <row r="18" spans="1:3" s="26" customFormat="1" ht="15" customHeight="1">
      <c r="A18" s="1097"/>
      <c r="B18" s="1100"/>
      <c r="C18" s="1100"/>
    </row>
    <row r="19" spans="1:3" s="26" customFormat="1" ht="15" customHeight="1">
      <c r="A19" s="1097"/>
      <c r="B19" s="1100"/>
      <c r="C19" s="1100"/>
    </row>
    <row r="20" spans="1:3" s="26" customFormat="1" ht="15" customHeight="1">
      <c r="A20" s="1097"/>
      <c r="B20" s="1100"/>
      <c r="C20" s="1100"/>
    </row>
    <row r="21" spans="1:3" s="26" customFormat="1" ht="15.75" customHeight="1" thickBot="1">
      <c r="A21" s="1098"/>
      <c r="B21" s="1101"/>
      <c r="C21" s="1101"/>
    </row>
    <row r="22" spans="1:3" s="26" customFormat="1"/>
    <row r="23" spans="1:3">
      <c r="A23" s="16" t="s">
        <v>76</v>
      </c>
    </row>
    <row r="24" spans="1:3">
      <c r="A24" s="26"/>
    </row>
    <row r="25" spans="1:3">
      <c r="A25" s="26"/>
    </row>
    <row r="26" spans="1:3">
      <c r="A26" s="26"/>
      <c r="C26" s="280"/>
    </row>
    <row r="27" spans="1:3">
      <c r="A27" s="284"/>
      <c r="C27" s="282"/>
    </row>
    <row r="28" spans="1:3" ht="15" customHeight="1">
      <c r="A28" s="285" t="s">
        <v>541</v>
      </c>
      <c r="C28" s="466" t="s">
        <v>542</v>
      </c>
    </row>
    <row r="29" spans="1:3" ht="15" customHeight="1">
      <c r="A29" s="858" t="s">
        <v>3214</v>
      </c>
      <c r="B29" s="858"/>
      <c r="C29" s="285" t="s">
        <v>543</v>
      </c>
    </row>
    <row r="30" spans="1:3">
      <c r="A30" s="26"/>
    </row>
    <row r="31" spans="1:3">
      <c r="A31" s="26"/>
    </row>
  </sheetData>
  <mergeCells count="11">
    <mergeCell ref="A2:C2"/>
    <mergeCell ref="A3:C3"/>
    <mergeCell ref="A4:C4"/>
    <mergeCell ref="A8:A9"/>
    <mergeCell ref="B8:B9"/>
    <mergeCell ref="C8:C9"/>
    <mergeCell ref="A29:B29"/>
    <mergeCell ref="A6:B6"/>
    <mergeCell ref="A10:A21"/>
    <mergeCell ref="B10:B21"/>
    <mergeCell ref="C10:C21"/>
  </mergeCells>
  <pageMargins left="0.70866141732283472" right="0.70866141732283472" top="0.74803149606299213" bottom="0.74803149606299213" header="0.31496062992125984" footer="0.31496062992125984"/>
  <pageSetup scale="97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9"/>
  <sheetViews>
    <sheetView tabSelected="1" zoomScaleNormal="100" workbookViewId="0">
      <selection activeCell="C19" sqref="C19"/>
    </sheetView>
  </sheetViews>
  <sheetFormatPr baseColWidth="10" defaultRowHeight="12"/>
  <cols>
    <col min="1" max="1" width="20" style="582" customWidth="1"/>
    <col min="2" max="2" width="72.85546875" style="582" customWidth="1"/>
    <col min="3" max="3" width="14.28515625" style="604" customWidth="1"/>
    <col min="4" max="4" width="7.42578125" style="582" customWidth="1"/>
    <col min="5" max="255" width="11.42578125" style="582"/>
    <col min="256" max="256" width="4.85546875" style="582" customWidth="1"/>
    <col min="257" max="257" width="30.85546875" style="582" customWidth="1"/>
    <col min="258" max="258" width="84.42578125" style="582" customWidth="1"/>
    <col min="259" max="259" width="42.7109375" style="582" customWidth="1"/>
    <col min="260" max="260" width="4.85546875" style="582" customWidth="1"/>
    <col min="261" max="511" width="11.42578125" style="582"/>
    <col min="512" max="512" width="4.85546875" style="582" customWidth="1"/>
    <col min="513" max="513" width="30.85546875" style="582" customWidth="1"/>
    <col min="514" max="514" width="84.42578125" style="582" customWidth="1"/>
    <col min="515" max="515" width="42.7109375" style="582" customWidth="1"/>
    <col min="516" max="516" width="4.85546875" style="582" customWidth="1"/>
    <col min="517" max="767" width="11.42578125" style="582"/>
    <col min="768" max="768" width="4.85546875" style="582" customWidth="1"/>
    <col min="769" max="769" width="30.85546875" style="582" customWidth="1"/>
    <col min="770" max="770" width="84.42578125" style="582" customWidth="1"/>
    <col min="771" max="771" width="42.7109375" style="582" customWidth="1"/>
    <col min="772" max="772" width="4.85546875" style="582" customWidth="1"/>
    <col min="773" max="1023" width="11.42578125" style="582"/>
    <col min="1024" max="1024" width="4.85546875" style="582" customWidth="1"/>
    <col min="1025" max="1025" width="30.85546875" style="582" customWidth="1"/>
    <col min="1026" max="1026" width="84.42578125" style="582" customWidth="1"/>
    <col min="1027" max="1027" width="42.7109375" style="582" customWidth="1"/>
    <col min="1028" max="1028" width="4.85546875" style="582" customWidth="1"/>
    <col min="1029" max="1279" width="11.42578125" style="582"/>
    <col min="1280" max="1280" width="4.85546875" style="582" customWidth="1"/>
    <col min="1281" max="1281" width="30.85546875" style="582" customWidth="1"/>
    <col min="1282" max="1282" width="84.42578125" style="582" customWidth="1"/>
    <col min="1283" max="1283" width="42.7109375" style="582" customWidth="1"/>
    <col min="1284" max="1284" width="4.85546875" style="582" customWidth="1"/>
    <col min="1285" max="1535" width="11.42578125" style="582"/>
    <col min="1536" max="1536" width="4.85546875" style="582" customWidth="1"/>
    <col min="1537" max="1537" width="30.85546875" style="582" customWidth="1"/>
    <col min="1538" max="1538" width="84.42578125" style="582" customWidth="1"/>
    <col min="1539" max="1539" width="42.7109375" style="582" customWidth="1"/>
    <col min="1540" max="1540" width="4.85546875" style="582" customWidth="1"/>
    <col min="1541" max="1791" width="11.42578125" style="582"/>
    <col min="1792" max="1792" width="4.85546875" style="582" customWidth="1"/>
    <col min="1793" max="1793" width="30.85546875" style="582" customWidth="1"/>
    <col min="1794" max="1794" width="84.42578125" style="582" customWidth="1"/>
    <col min="1795" max="1795" width="42.7109375" style="582" customWidth="1"/>
    <col min="1796" max="1796" width="4.85546875" style="582" customWidth="1"/>
    <col min="1797" max="2047" width="11.42578125" style="582"/>
    <col min="2048" max="2048" width="4.85546875" style="582" customWidth="1"/>
    <col min="2049" max="2049" width="30.85546875" style="582" customWidth="1"/>
    <col min="2050" max="2050" width="84.42578125" style="582" customWidth="1"/>
    <col min="2051" max="2051" width="42.7109375" style="582" customWidth="1"/>
    <col min="2052" max="2052" width="4.85546875" style="582" customWidth="1"/>
    <col min="2053" max="2303" width="11.42578125" style="582"/>
    <col min="2304" max="2304" width="4.85546875" style="582" customWidth="1"/>
    <col min="2305" max="2305" width="30.85546875" style="582" customWidth="1"/>
    <col min="2306" max="2306" width="84.42578125" style="582" customWidth="1"/>
    <col min="2307" max="2307" width="42.7109375" style="582" customWidth="1"/>
    <col min="2308" max="2308" width="4.85546875" style="582" customWidth="1"/>
    <col min="2309" max="2559" width="11.42578125" style="582"/>
    <col min="2560" max="2560" width="4.85546875" style="582" customWidth="1"/>
    <col min="2561" max="2561" width="30.85546875" style="582" customWidth="1"/>
    <col min="2562" max="2562" width="84.42578125" style="582" customWidth="1"/>
    <col min="2563" max="2563" width="42.7109375" style="582" customWidth="1"/>
    <col min="2564" max="2564" width="4.85546875" style="582" customWidth="1"/>
    <col min="2565" max="2815" width="11.42578125" style="582"/>
    <col min="2816" max="2816" width="4.85546875" style="582" customWidth="1"/>
    <col min="2817" max="2817" width="30.85546875" style="582" customWidth="1"/>
    <col min="2818" max="2818" width="84.42578125" style="582" customWidth="1"/>
    <col min="2819" max="2819" width="42.7109375" style="582" customWidth="1"/>
    <col min="2820" max="2820" width="4.85546875" style="582" customWidth="1"/>
    <col min="2821" max="3071" width="11.42578125" style="582"/>
    <col min="3072" max="3072" width="4.85546875" style="582" customWidth="1"/>
    <col min="3073" max="3073" width="30.85546875" style="582" customWidth="1"/>
    <col min="3074" max="3074" width="84.42578125" style="582" customWidth="1"/>
    <col min="3075" max="3075" width="42.7109375" style="582" customWidth="1"/>
    <col min="3076" max="3076" width="4.85546875" style="582" customWidth="1"/>
    <col min="3077" max="3327" width="11.42578125" style="582"/>
    <col min="3328" max="3328" width="4.85546875" style="582" customWidth="1"/>
    <col min="3329" max="3329" width="30.85546875" style="582" customWidth="1"/>
    <col min="3330" max="3330" width="84.42578125" style="582" customWidth="1"/>
    <col min="3331" max="3331" width="42.7109375" style="582" customWidth="1"/>
    <col min="3332" max="3332" width="4.85546875" style="582" customWidth="1"/>
    <col min="3333" max="3583" width="11.42578125" style="582"/>
    <col min="3584" max="3584" width="4.85546875" style="582" customWidth="1"/>
    <col min="3585" max="3585" width="30.85546875" style="582" customWidth="1"/>
    <col min="3586" max="3586" width="84.42578125" style="582" customWidth="1"/>
    <col min="3587" max="3587" width="42.7109375" style="582" customWidth="1"/>
    <col min="3588" max="3588" width="4.85546875" style="582" customWidth="1"/>
    <col min="3589" max="3839" width="11.42578125" style="582"/>
    <col min="3840" max="3840" width="4.85546875" style="582" customWidth="1"/>
    <col min="3841" max="3841" width="30.85546875" style="582" customWidth="1"/>
    <col min="3842" max="3842" width="84.42578125" style="582" customWidth="1"/>
    <col min="3843" max="3843" width="42.7109375" style="582" customWidth="1"/>
    <col min="3844" max="3844" width="4.85546875" style="582" customWidth="1"/>
    <col min="3845" max="4095" width="11.42578125" style="582"/>
    <col min="4096" max="4096" width="4.85546875" style="582" customWidth="1"/>
    <col min="4097" max="4097" width="30.85546875" style="582" customWidth="1"/>
    <col min="4098" max="4098" width="84.42578125" style="582" customWidth="1"/>
    <col min="4099" max="4099" width="42.7109375" style="582" customWidth="1"/>
    <col min="4100" max="4100" width="4.85546875" style="582" customWidth="1"/>
    <col min="4101" max="4351" width="11.42578125" style="582"/>
    <col min="4352" max="4352" width="4.85546875" style="582" customWidth="1"/>
    <col min="4353" max="4353" width="30.85546875" style="582" customWidth="1"/>
    <col min="4354" max="4354" width="84.42578125" style="582" customWidth="1"/>
    <col min="4355" max="4355" width="42.7109375" style="582" customWidth="1"/>
    <col min="4356" max="4356" width="4.85546875" style="582" customWidth="1"/>
    <col min="4357" max="4607" width="11.42578125" style="582"/>
    <col min="4608" max="4608" width="4.85546875" style="582" customWidth="1"/>
    <col min="4609" max="4609" width="30.85546875" style="582" customWidth="1"/>
    <col min="4610" max="4610" width="84.42578125" style="582" customWidth="1"/>
    <col min="4611" max="4611" width="42.7109375" style="582" customWidth="1"/>
    <col min="4612" max="4612" width="4.85546875" style="582" customWidth="1"/>
    <col min="4613" max="4863" width="11.42578125" style="582"/>
    <col min="4864" max="4864" width="4.85546875" style="582" customWidth="1"/>
    <col min="4865" max="4865" width="30.85546875" style="582" customWidth="1"/>
    <col min="4866" max="4866" width="84.42578125" style="582" customWidth="1"/>
    <col min="4867" max="4867" width="42.7109375" style="582" customWidth="1"/>
    <col min="4868" max="4868" width="4.85546875" style="582" customWidth="1"/>
    <col min="4869" max="5119" width="11.42578125" style="582"/>
    <col min="5120" max="5120" width="4.85546875" style="582" customWidth="1"/>
    <col min="5121" max="5121" width="30.85546875" style="582" customWidth="1"/>
    <col min="5122" max="5122" width="84.42578125" style="582" customWidth="1"/>
    <col min="5123" max="5123" width="42.7109375" style="582" customWidth="1"/>
    <col min="5124" max="5124" width="4.85546875" style="582" customWidth="1"/>
    <col min="5125" max="5375" width="11.42578125" style="582"/>
    <col min="5376" max="5376" width="4.85546875" style="582" customWidth="1"/>
    <col min="5377" max="5377" width="30.85546875" style="582" customWidth="1"/>
    <col min="5378" max="5378" width="84.42578125" style="582" customWidth="1"/>
    <col min="5379" max="5379" width="42.7109375" style="582" customWidth="1"/>
    <col min="5380" max="5380" width="4.85546875" style="582" customWidth="1"/>
    <col min="5381" max="5631" width="11.42578125" style="582"/>
    <col min="5632" max="5632" width="4.85546875" style="582" customWidth="1"/>
    <col min="5633" max="5633" width="30.85546875" style="582" customWidth="1"/>
    <col min="5634" max="5634" width="84.42578125" style="582" customWidth="1"/>
    <col min="5635" max="5635" width="42.7109375" style="582" customWidth="1"/>
    <col min="5636" max="5636" width="4.85546875" style="582" customWidth="1"/>
    <col min="5637" max="5887" width="11.42578125" style="582"/>
    <col min="5888" max="5888" width="4.85546875" style="582" customWidth="1"/>
    <col min="5889" max="5889" width="30.85546875" style="582" customWidth="1"/>
    <col min="5890" max="5890" width="84.42578125" style="582" customWidth="1"/>
    <col min="5891" max="5891" width="42.7109375" style="582" customWidth="1"/>
    <col min="5892" max="5892" width="4.85546875" style="582" customWidth="1"/>
    <col min="5893" max="6143" width="11.42578125" style="582"/>
    <col min="6144" max="6144" width="4.85546875" style="582" customWidth="1"/>
    <col min="6145" max="6145" width="30.85546875" style="582" customWidth="1"/>
    <col min="6146" max="6146" width="84.42578125" style="582" customWidth="1"/>
    <col min="6147" max="6147" width="42.7109375" style="582" customWidth="1"/>
    <col min="6148" max="6148" width="4.85546875" style="582" customWidth="1"/>
    <col min="6149" max="6399" width="11.42578125" style="582"/>
    <col min="6400" max="6400" width="4.85546875" style="582" customWidth="1"/>
    <col min="6401" max="6401" width="30.85546875" style="582" customWidth="1"/>
    <col min="6402" max="6402" width="84.42578125" style="582" customWidth="1"/>
    <col min="6403" max="6403" width="42.7109375" style="582" customWidth="1"/>
    <col min="6404" max="6404" width="4.85546875" style="582" customWidth="1"/>
    <col min="6405" max="6655" width="11.42578125" style="582"/>
    <col min="6656" max="6656" width="4.85546875" style="582" customWidth="1"/>
    <col min="6657" max="6657" width="30.85546875" style="582" customWidth="1"/>
    <col min="6658" max="6658" width="84.42578125" style="582" customWidth="1"/>
    <col min="6659" max="6659" width="42.7109375" style="582" customWidth="1"/>
    <col min="6660" max="6660" width="4.85546875" style="582" customWidth="1"/>
    <col min="6661" max="6911" width="11.42578125" style="582"/>
    <col min="6912" max="6912" width="4.85546875" style="582" customWidth="1"/>
    <col min="6913" max="6913" width="30.85546875" style="582" customWidth="1"/>
    <col min="6914" max="6914" width="84.42578125" style="582" customWidth="1"/>
    <col min="6915" max="6915" width="42.7109375" style="582" customWidth="1"/>
    <col min="6916" max="6916" width="4.85546875" style="582" customWidth="1"/>
    <col min="6917" max="7167" width="11.42578125" style="582"/>
    <col min="7168" max="7168" width="4.85546875" style="582" customWidth="1"/>
    <col min="7169" max="7169" width="30.85546875" style="582" customWidth="1"/>
    <col min="7170" max="7170" width="84.42578125" style="582" customWidth="1"/>
    <col min="7171" max="7171" width="42.7109375" style="582" customWidth="1"/>
    <col min="7172" max="7172" width="4.85546875" style="582" customWidth="1"/>
    <col min="7173" max="7423" width="11.42578125" style="582"/>
    <col min="7424" max="7424" width="4.85546875" style="582" customWidth="1"/>
    <col min="7425" max="7425" width="30.85546875" style="582" customWidth="1"/>
    <col min="7426" max="7426" width="84.42578125" style="582" customWidth="1"/>
    <col min="7427" max="7427" width="42.7109375" style="582" customWidth="1"/>
    <col min="7428" max="7428" width="4.85546875" style="582" customWidth="1"/>
    <col min="7429" max="7679" width="11.42578125" style="582"/>
    <col min="7680" max="7680" width="4.85546875" style="582" customWidth="1"/>
    <col min="7681" max="7681" width="30.85546875" style="582" customWidth="1"/>
    <col min="7682" max="7682" width="84.42578125" style="582" customWidth="1"/>
    <col min="7683" max="7683" width="42.7109375" style="582" customWidth="1"/>
    <col min="7684" max="7684" width="4.85546875" style="582" customWidth="1"/>
    <col min="7685" max="7935" width="11.42578125" style="582"/>
    <col min="7936" max="7936" width="4.85546875" style="582" customWidth="1"/>
    <col min="7937" max="7937" width="30.85546875" style="582" customWidth="1"/>
    <col min="7938" max="7938" width="84.42578125" style="582" customWidth="1"/>
    <col min="7939" max="7939" width="42.7109375" style="582" customWidth="1"/>
    <col min="7940" max="7940" width="4.85546875" style="582" customWidth="1"/>
    <col min="7941" max="8191" width="11.42578125" style="582"/>
    <col min="8192" max="8192" width="4.85546875" style="582" customWidth="1"/>
    <col min="8193" max="8193" width="30.85546875" style="582" customWidth="1"/>
    <col min="8194" max="8194" width="84.42578125" style="582" customWidth="1"/>
    <col min="8195" max="8195" width="42.7109375" style="582" customWidth="1"/>
    <col min="8196" max="8196" width="4.85546875" style="582" customWidth="1"/>
    <col min="8197" max="8447" width="11.42578125" style="582"/>
    <col min="8448" max="8448" width="4.85546875" style="582" customWidth="1"/>
    <col min="8449" max="8449" width="30.85546875" style="582" customWidth="1"/>
    <col min="8450" max="8450" width="84.42578125" style="582" customWidth="1"/>
    <col min="8451" max="8451" width="42.7109375" style="582" customWidth="1"/>
    <col min="8452" max="8452" width="4.85546875" style="582" customWidth="1"/>
    <col min="8453" max="8703" width="11.42578125" style="582"/>
    <col min="8704" max="8704" width="4.85546875" style="582" customWidth="1"/>
    <col min="8705" max="8705" width="30.85546875" style="582" customWidth="1"/>
    <col min="8706" max="8706" width="84.42578125" style="582" customWidth="1"/>
    <col min="8707" max="8707" width="42.7109375" style="582" customWidth="1"/>
    <col min="8708" max="8708" width="4.85546875" style="582" customWidth="1"/>
    <col min="8709" max="8959" width="11.42578125" style="582"/>
    <col min="8960" max="8960" width="4.85546875" style="582" customWidth="1"/>
    <col min="8961" max="8961" width="30.85546875" style="582" customWidth="1"/>
    <col min="8962" max="8962" width="84.42578125" style="582" customWidth="1"/>
    <col min="8963" max="8963" width="42.7109375" style="582" customWidth="1"/>
    <col min="8964" max="8964" width="4.85546875" style="582" customWidth="1"/>
    <col min="8965" max="9215" width="11.42578125" style="582"/>
    <col min="9216" max="9216" width="4.85546875" style="582" customWidth="1"/>
    <col min="9217" max="9217" width="30.85546875" style="582" customWidth="1"/>
    <col min="9218" max="9218" width="84.42578125" style="582" customWidth="1"/>
    <col min="9219" max="9219" width="42.7109375" style="582" customWidth="1"/>
    <col min="9220" max="9220" width="4.85546875" style="582" customWidth="1"/>
    <col min="9221" max="9471" width="11.42578125" style="582"/>
    <col min="9472" max="9472" width="4.85546875" style="582" customWidth="1"/>
    <col min="9473" max="9473" width="30.85546875" style="582" customWidth="1"/>
    <col min="9474" max="9474" width="84.42578125" style="582" customWidth="1"/>
    <col min="9475" max="9475" width="42.7109375" style="582" customWidth="1"/>
    <col min="9476" max="9476" width="4.85546875" style="582" customWidth="1"/>
    <col min="9477" max="9727" width="11.42578125" style="582"/>
    <col min="9728" max="9728" width="4.85546875" style="582" customWidth="1"/>
    <col min="9729" max="9729" width="30.85546875" style="582" customWidth="1"/>
    <col min="9730" max="9730" width="84.42578125" style="582" customWidth="1"/>
    <col min="9731" max="9731" width="42.7109375" style="582" customWidth="1"/>
    <col min="9732" max="9732" width="4.85546875" style="582" customWidth="1"/>
    <col min="9733" max="9983" width="11.42578125" style="582"/>
    <col min="9984" max="9984" width="4.85546875" style="582" customWidth="1"/>
    <col min="9985" max="9985" width="30.85546875" style="582" customWidth="1"/>
    <col min="9986" max="9986" width="84.42578125" style="582" customWidth="1"/>
    <col min="9987" max="9987" width="42.7109375" style="582" customWidth="1"/>
    <col min="9988" max="9988" width="4.85546875" style="582" customWidth="1"/>
    <col min="9989" max="10239" width="11.42578125" style="582"/>
    <col min="10240" max="10240" width="4.85546875" style="582" customWidth="1"/>
    <col min="10241" max="10241" width="30.85546875" style="582" customWidth="1"/>
    <col min="10242" max="10242" width="84.42578125" style="582" customWidth="1"/>
    <col min="10243" max="10243" width="42.7109375" style="582" customWidth="1"/>
    <col min="10244" max="10244" width="4.85546875" style="582" customWidth="1"/>
    <col min="10245" max="10495" width="11.42578125" style="582"/>
    <col min="10496" max="10496" width="4.85546875" style="582" customWidth="1"/>
    <col min="10497" max="10497" width="30.85546875" style="582" customWidth="1"/>
    <col min="10498" max="10498" width="84.42578125" style="582" customWidth="1"/>
    <col min="10499" max="10499" width="42.7109375" style="582" customWidth="1"/>
    <col min="10500" max="10500" width="4.85546875" style="582" customWidth="1"/>
    <col min="10501" max="10751" width="11.42578125" style="582"/>
    <col min="10752" max="10752" width="4.85546875" style="582" customWidth="1"/>
    <col min="10753" max="10753" width="30.85546875" style="582" customWidth="1"/>
    <col min="10754" max="10754" width="84.42578125" style="582" customWidth="1"/>
    <col min="10755" max="10755" width="42.7109375" style="582" customWidth="1"/>
    <col min="10756" max="10756" width="4.85546875" style="582" customWidth="1"/>
    <col min="10757" max="11007" width="11.42578125" style="582"/>
    <col min="11008" max="11008" width="4.85546875" style="582" customWidth="1"/>
    <col min="11009" max="11009" width="30.85546875" style="582" customWidth="1"/>
    <col min="11010" max="11010" width="84.42578125" style="582" customWidth="1"/>
    <col min="11011" max="11011" width="42.7109375" style="582" customWidth="1"/>
    <col min="11012" max="11012" width="4.85546875" style="582" customWidth="1"/>
    <col min="11013" max="11263" width="11.42578125" style="582"/>
    <col min="11264" max="11264" width="4.85546875" style="582" customWidth="1"/>
    <col min="11265" max="11265" width="30.85546875" style="582" customWidth="1"/>
    <col min="11266" max="11266" width="84.42578125" style="582" customWidth="1"/>
    <col min="11267" max="11267" width="42.7109375" style="582" customWidth="1"/>
    <col min="11268" max="11268" width="4.85546875" style="582" customWidth="1"/>
    <col min="11269" max="11519" width="11.42578125" style="582"/>
    <col min="11520" max="11520" width="4.85546875" style="582" customWidth="1"/>
    <col min="11521" max="11521" width="30.85546875" style="582" customWidth="1"/>
    <col min="11522" max="11522" width="84.42578125" style="582" customWidth="1"/>
    <col min="11523" max="11523" width="42.7109375" style="582" customWidth="1"/>
    <col min="11524" max="11524" width="4.85546875" style="582" customWidth="1"/>
    <col min="11525" max="11775" width="11.42578125" style="582"/>
    <col min="11776" max="11776" width="4.85546875" style="582" customWidth="1"/>
    <col min="11777" max="11777" width="30.85546875" style="582" customWidth="1"/>
    <col min="11778" max="11778" width="84.42578125" style="582" customWidth="1"/>
    <col min="11779" max="11779" width="42.7109375" style="582" customWidth="1"/>
    <col min="11780" max="11780" width="4.85546875" style="582" customWidth="1"/>
    <col min="11781" max="12031" width="11.42578125" style="582"/>
    <col min="12032" max="12032" width="4.85546875" style="582" customWidth="1"/>
    <col min="12033" max="12033" width="30.85546875" style="582" customWidth="1"/>
    <col min="12034" max="12034" width="84.42578125" style="582" customWidth="1"/>
    <col min="12035" max="12035" width="42.7109375" style="582" customWidth="1"/>
    <col min="12036" max="12036" width="4.85546875" style="582" customWidth="1"/>
    <col min="12037" max="12287" width="11.42578125" style="582"/>
    <col min="12288" max="12288" width="4.85546875" style="582" customWidth="1"/>
    <col min="12289" max="12289" width="30.85546875" style="582" customWidth="1"/>
    <col min="12290" max="12290" width="84.42578125" style="582" customWidth="1"/>
    <col min="12291" max="12291" width="42.7109375" style="582" customWidth="1"/>
    <col min="12292" max="12292" width="4.85546875" style="582" customWidth="1"/>
    <col min="12293" max="12543" width="11.42578125" style="582"/>
    <col min="12544" max="12544" width="4.85546875" style="582" customWidth="1"/>
    <col min="12545" max="12545" width="30.85546875" style="582" customWidth="1"/>
    <col min="12546" max="12546" width="84.42578125" style="582" customWidth="1"/>
    <col min="12547" max="12547" width="42.7109375" style="582" customWidth="1"/>
    <col min="12548" max="12548" width="4.85546875" style="582" customWidth="1"/>
    <col min="12549" max="12799" width="11.42578125" style="582"/>
    <col min="12800" max="12800" width="4.85546875" style="582" customWidth="1"/>
    <col min="12801" max="12801" width="30.85546875" style="582" customWidth="1"/>
    <col min="12802" max="12802" width="84.42578125" style="582" customWidth="1"/>
    <col min="12803" max="12803" width="42.7109375" style="582" customWidth="1"/>
    <col min="12804" max="12804" width="4.85546875" style="582" customWidth="1"/>
    <col min="12805" max="13055" width="11.42578125" style="582"/>
    <col min="13056" max="13056" width="4.85546875" style="582" customWidth="1"/>
    <col min="13057" max="13057" width="30.85546875" style="582" customWidth="1"/>
    <col min="13058" max="13058" width="84.42578125" style="582" customWidth="1"/>
    <col min="13059" max="13059" width="42.7109375" style="582" customWidth="1"/>
    <col min="13060" max="13060" width="4.85546875" style="582" customWidth="1"/>
    <col min="13061" max="13311" width="11.42578125" style="582"/>
    <col min="13312" max="13312" width="4.85546875" style="582" customWidth="1"/>
    <col min="13313" max="13313" width="30.85546875" style="582" customWidth="1"/>
    <col min="13314" max="13314" width="84.42578125" style="582" customWidth="1"/>
    <col min="13315" max="13315" width="42.7109375" style="582" customWidth="1"/>
    <col min="13316" max="13316" width="4.85546875" style="582" customWidth="1"/>
    <col min="13317" max="13567" width="11.42578125" style="582"/>
    <col min="13568" max="13568" width="4.85546875" style="582" customWidth="1"/>
    <col min="13569" max="13569" width="30.85546875" style="582" customWidth="1"/>
    <col min="13570" max="13570" width="84.42578125" style="582" customWidth="1"/>
    <col min="13571" max="13571" width="42.7109375" style="582" customWidth="1"/>
    <col min="13572" max="13572" width="4.85546875" style="582" customWidth="1"/>
    <col min="13573" max="13823" width="11.42578125" style="582"/>
    <col min="13824" max="13824" width="4.85546875" style="582" customWidth="1"/>
    <col min="13825" max="13825" width="30.85546875" style="582" customWidth="1"/>
    <col min="13826" max="13826" width="84.42578125" style="582" customWidth="1"/>
    <col min="13827" max="13827" width="42.7109375" style="582" customWidth="1"/>
    <col min="13828" max="13828" width="4.85546875" style="582" customWidth="1"/>
    <col min="13829" max="14079" width="11.42578125" style="582"/>
    <col min="14080" max="14080" width="4.85546875" style="582" customWidth="1"/>
    <col min="14081" max="14081" width="30.85546875" style="582" customWidth="1"/>
    <col min="14082" max="14082" width="84.42578125" style="582" customWidth="1"/>
    <col min="14083" max="14083" width="42.7109375" style="582" customWidth="1"/>
    <col min="14084" max="14084" width="4.85546875" style="582" customWidth="1"/>
    <col min="14085" max="14335" width="11.42578125" style="582"/>
    <col min="14336" max="14336" width="4.85546875" style="582" customWidth="1"/>
    <col min="14337" max="14337" width="30.85546875" style="582" customWidth="1"/>
    <col min="14338" max="14338" width="84.42578125" style="582" customWidth="1"/>
    <col min="14339" max="14339" width="42.7109375" style="582" customWidth="1"/>
    <col min="14340" max="14340" width="4.85546875" style="582" customWidth="1"/>
    <col min="14341" max="14591" width="11.42578125" style="582"/>
    <col min="14592" max="14592" width="4.85546875" style="582" customWidth="1"/>
    <col min="14593" max="14593" width="30.85546875" style="582" customWidth="1"/>
    <col min="14594" max="14594" width="84.42578125" style="582" customWidth="1"/>
    <col min="14595" max="14595" width="42.7109375" style="582" customWidth="1"/>
    <col min="14596" max="14596" width="4.85546875" style="582" customWidth="1"/>
    <col min="14597" max="14847" width="11.42578125" style="582"/>
    <col min="14848" max="14848" width="4.85546875" style="582" customWidth="1"/>
    <col min="14849" max="14849" width="30.85546875" style="582" customWidth="1"/>
    <col min="14850" max="14850" width="84.42578125" style="582" customWidth="1"/>
    <col min="14851" max="14851" width="42.7109375" style="582" customWidth="1"/>
    <col min="14852" max="14852" width="4.85546875" style="582" customWidth="1"/>
    <col min="14853" max="15103" width="11.42578125" style="582"/>
    <col min="15104" max="15104" width="4.85546875" style="582" customWidth="1"/>
    <col min="15105" max="15105" width="30.85546875" style="582" customWidth="1"/>
    <col min="15106" max="15106" width="84.42578125" style="582" customWidth="1"/>
    <col min="15107" max="15107" width="42.7109375" style="582" customWidth="1"/>
    <col min="15108" max="15108" width="4.85546875" style="582" customWidth="1"/>
    <col min="15109" max="15359" width="11.42578125" style="582"/>
    <col min="15360" max="15360" width="4.85546875" style="582" customWidth="1"/>
    <col min="15361" max="15361" width="30.85546875" style="582" customWidth="1"/>
    <col min="15362" max="15362" width="84.42578125" style="582" customWidth="1"/>
    <col min="15363" max="15363" width="42.7109375" style="582" customWidth="1"/>
    <col min="15364" max="15364" width="4.85546875" style="582" customWidth="1"/>
    <col min="15365" max="15615" width="11.42578125" style="582"/>
    <col min="15616" max="15616" width="4.85546875" style="582" customWidth="1"/>
    <col min="15617" max="15617" width="30.85546875" style="582" customWidth="1"/>
    <col min="15618" max="15618" width="84.42578125" style="582" customWidth="1"/>
    <col min="15619" max="15619" width="42.7109375" style="582" customWidth="1"/>
    <col min="15620" max="15620" width="4.85546875" style="582" customWidth="1"/>
    <col min="15621" max="15871" width="11.42578125" style="582"/>
    <col min="15872" max="15872" width="4.85546875" style="582" customWidth="1"/>
    <col min="15873" max="15873" width="30.85546875" style="582" customWidth="1"/>
    <col min="15874" max="15874" width="84.42578125" style="582" customWidth="1"/>
    <col min="15875" max="15875" width="42.7109375" style="582" customWidth="1"/>
    <col min="15876" max="15876" width="4.85546875" style="582" customWidth="1"/>
    <col min="15877" max="16127" width="11.42578125" style="582"/>
    <col min="16128" max="16128" width="4.85546875" style="582" customWidth="1"/>
    <col min="16129" max="16129" width="30.85546875" style="582" customWidth="1"/>
    <col min="16130" max="16130" width="84.42578125" style="582" customWidth="1"/>
    <col min="16131" max="16131" width="42.7109375" style="582" customWidth="1"/>
    <col min="16132" max="16132" width="4.85546875" style="582" customWidth="1"/>
    <col min="16133" max="16384" width="11.42578125" style="582"/>
  </cols>
  <sheetData>
    <row r="1" spans="1:7" s="574" customFormat="1" ht="20.25" customHeight="1">
      <c r="A1" s="1106" t="s">
        <v>893</v>
      </c>
      <c r="B1" s="1106"/>
      <c r="C1" s="1106"/>
      <c r="D1" s="573"/>
    </row>
    <row r="2" spans="1:7" s="574" customFormat="1" ht="20.25" customHeight="1">
      <c r="A2" s="1106" t="s">
        <v>3221</v>
      </c>
      <c r="B2" s="1106"/>
      <c r="C2" s="1106"/>
      <c r="D2" s="573"/>
    </row>
    <row r="3" spans="1:7" s="574" customFormat="1" ht="20.25" customHeight="1">
      <c r="A3" s="1106" t="s">
        <v>0</v>
      </c>
      <c r="B3" s="1106"/>
      <c r="C3" s="1106"/>
      <c r="D3" s="573"/>
    </row>
    <row r="4" spans="1:7" s="574" customFormat="1">
      <c r="A4" s="575"/>
      <c r="B4" s="575"/>
      <c r="C4" s="576"/>
      <c r="D4" s="575"/>
    </row>
    <row r="5" spans="1:7">
      <c r="A5" s="577" t="s">
        <v>3</v>
      </c>
      <c r="B5" s="578" t="s">
        <v>717</v>
      </c>
      <c r="C5" s="579"/>
      <c r="D5" s="580"/>
      <c r="E5" s="581"/>
      <c r="F5" s="581"/>
      <c r="G5" s="581"/>
    </row>
    <row r="6" spans="1:7">
      <c r="A6" s="583"/>
      <c r="B6" s="584"/>
      <c r="C6" s="585"/>
      <c r="D6" s="586"/>
    </row>
    <row r="7" spans="1:7" s="590" customFormat="1">
      <c r="A7" s="587"/>
      <c r="B7" s="588"/>
      <c r="C7" s="589"/>
      <c r="D7" s="587"/>
    </row>
    <row r="8" spans="1:7" s="593" customFormat="1">
      <c r="A8" s="811" t="s">
        <v>894</v>
      </c>
      <c r="B8" s="592" t="s">
        <v>895</v>
      </c>
      <c r="C8" s="804" t="s">
        <v>896</v>
      </c>
      <c r="D8" s="592"/>
    </row>
    <row r="9" spans="1:7" s="590" customFormat="1" ht="15">
      <c r="A9" s="812" t="s">
        <v>906</v>
      </c>
      <c r="B9" s="807" t="s">
        <v>900</v>
      </c>
      <c r="C9" s="594">
        <v>461.82</v>
      </c>
      <c r="D9" s="595"/>
    </row>
    <row r="10" spans="1:7" s="590" customFormat="1" ht="15">
      <c r="A10" s="812" t="s">
        <v>907</v>
      </c>
      <c r="B10" s="807" t="s">
        <v>908</v>
      </c>
      <c r="C10" s="594">
        <v>2826.66</v>
      </c>
      <c r="D10" s="595"/>
    </row>
    <row r="11" spans="1:7" s="590" customFormat="1" ht="15">
      <c r="A11" s="812" t="s">
        <v>899</v>
      </c>
      <c r="B11" s="807" t="s">
        <v>900</v>
      </c>
      <c r="C11" s="594">
        <v>461.82</v>
      </c>
      <c r="D11" s="595"/>
    </row>
    <row r="12" spans="1:7" s="590" customFormat="1" ht="15">
      <c r="A12" s="812" t="s">
        <v>897</v>
      </c>
      <c r="B12" s="807" t="s">
        <v>898</v>
      </c>
      <c r="C12" s="594">
        <v>202.32</v>
      </c>
      <c r="D12" s="595"/>
    </row>
    <row r="13" spans="1:7" s="590" customFormat="1" ht="15">
      <c r="A13" s="812" t="s">
        <v>901</v>
      </c>
      <c r="B13" s="807" t="s">
        <v>898</v>
      </c>
      <c r="C13" s="594">
        <v>202.32</v>
      </c>
      <c r="D13" s="595"/>
    </row>
    <row r="14" spans="1:7" s="590" customFormat="1" ht="15">
      <c r="A14" s="812" t="s">
        <v>909</v>
      </c>
      <c r="B14" s="807" t="s">
        <v>910</v>
      </c>
      <c r="C14" s="594">
        <v>1522.02</v>
      </c>
      <c r="D14" s="595"/>
    </row>
    <row r="15" spans="1:7" s="590" customFormat="1" ht="15">
      <c r="A15" s="812" t="s">
        <v>911</v>
      </c>
      <c r="B15" s="807" t="s">
        <v>912</v>
      </c>
      <c r="C15" s="594">
        <v>661.35</v>
      </c>
      <c r="D15" s="595"/>
    </row>
    <row r="16" spans="1:7" s="590" customFormat="1" ht="15">
      <c r="A16" s="812" t="s">
        <v>945</v>
      </c>
      <c r="B16" s="807" t="s">
        <v>912</v>
      </c>
      <c r="C16" s="594">
        <v>661.35</v>
      </c>
      <c r="D16" s="595"/>
    </row>
    <row r="17" spans="1:4" s="590" customFormat="1" ht="15">
      <c r="A17" s="812" t="s">
        <v>913</v>
      </c>
      <c r="B17" s="807" t="s">
        <v>912</v>
      </c>
      <c r="C17" s="594">
        <v>681.09</v>
      </c>
      <c r="D17" s="595"/>
    </row>
    <row r="18" spans="1:4" s="590" customFormat="1" ht="15">
      <c r="A18" s="812" t="s">
        <v>929</v>
      </c>
      <c r="B18" s="807" t="s">
        <v>930</v>
      </c>
      <c r="C18" s="594">
        <v>1124.17</v>
      </c>
      <c r="D18" s="595"/>
    </row>
    <row r="19" spans="1:4" s="590" customFormat="1" ht="15">
      <c r="A19" s="812" t="s">
        <v>931</v>
      </c>
      <c r="B19" s="807" t="s">
        <v>932</v>
      </c>
      <c r="C19" s="594">
        <v>910.9</v>
      </c>
      <c r="D19" s="595"/>
    </row>
    <row r="20" spans="1:4" s="590" customFormat="1" ht="15">
      <c r="A20" s="812" t="s">
        <v>946</v>
      </c>
      <c r="B20" s="807" t="s">
        <v>947</v>
      </c>
      <c r="C20" s="594">
        <v>215.77</v>
      </c>
      <c r="D20" s="595"/>
    </row>
    <row r="21" spans="1:4" s="590" customFormat="1" ht="15">
      <c r="A21" s="812" t="s">
        <v>902</v>
      </c>
      <c r="B21" s="807" t="s">
        <v>903</v>
      </c>
      <c r="C21" s="594">
        <v>396.71</v>
      </c>
      <c r="D21" s="595"/>
    </row>
    <row r="22" spans="1:4" s="590" customFormat="1" ht="15">
      <c r="A22" s="812" t="s">
        <v>904</v>
      </c>
      <c r="B22" s="807" t="s">
        <v>905</v>
      </c>
      <c r="C22" s="594">
        <v>252.35</v>
      </c>
      <c r="D22" s="595"/>
    </row>
    <row r="23" spans="1:4" s="590" customFormat="1" ht="15">
      <c r="A23" s="812" t="s">
        <v>914</v>
      </c>
      <c r="B23" s="807" t="s">
        <v>912</v>
      </c>
      <c r="C23" s="594">
        <v>661.35</v>
      </c>
      <c r="D23" s="595"/>
    </row>
    <row r="24" spans="1:4" s="590" customFormat="1" ht="15">
      <c r="A24" s="812" t="s">
        <v>927</v>
      </c>
      <c r="B24" s="807" t="s">
        <v>898</v>
      </c>
      <c r="C24" s="594">
        <v>202.32</v>
      </c>
      <c r="D24" s="595"/>
    </row>
    <row r="25" spans="1:4" s="590" customFormat="1" ht="15">
      <c r="A25" s="812" t="s">
        <v>944</v>
      </c>
      <c r="B25" s="807" t="s">
        <v>912</v>
      </c>
      <c r="C25" s="594">
        <v>661.35</v>
      </c>
      <c r="D25" s="595"/>
    </row>
    <row r="26" spans="1:4" s="590" customFormat="1" ht="15">
      <c r="A26" s="812" t="s">
        <v>995</v>
      </c>
      <c r="B26" s="807" t="s">
        <v>918</v>
      </c>
      <c r="C26" s="594">
        <v>981.36</v>
      </c>
      <c r="D26" s="595"/>
    </row>
    <row r="27" spans="1:4" s="590" customFormat="1" ht="15">
      <c r="A27" s="812" t="s">
        <v>994</v>
      </c>
      <c r="B27" s="807" t="s">
        <v>900</v>
      </c>
      <c r="C27" s="594">
        <v>461.82</v>
      </c>
      <c r="D27" s="595"/>
    </row>
    <row r="28" spans="1:4" s="590" customFormat="1" ht="15">
      <c r="A28" s="812" t="s">
        <v>993</v>
      </c>
      <c r="B28" s="807" t="s">
        <v>900</v>
      </c>
      <c r="C28" s="594">
        <v>461.82</v>
      </c>
      <c r="D28" s="595"/>
    </row>
    <row r="29" spans="1:4" s="590" customFormat="1" ht="15">
      <c r="A29" s="812" t="s">
        <v>926</v>
      </c>
      <c r="B29" s="807" t="s">
        <v>898</v>
      </c>
      <c r="C29" s="594">
        <v>202.32</v>
      </c>
      <c r="D29" s="595"/>
    </row>
    <row r="30" spans="1:4" s="590" customFormat="1" ht="15">
      <c r="A30" s="812" t="s">
        <v>986</v>
      </c>
      <c r="B30" s="807" t="s">
        <v>898</v>
      </c>
      <c r="C30" s="594">
        <v>202.32</v>
      </c>
      <c r="D30" s="595"/>
    </row>
    <row r="31" spans="1:4" s="590" customFormat="1" ht="15">
      <c r="A31" s="812" t="s">
        <v>933</v>
      </c>
      <c r="B31" s="807" t="s">
        <v>934</v>
      </c>
      <c r="C31" s="594">
        <v>766.67</v>
      </c>
      <c r="D31" s="595"/>
    </row>
    <row r="32" spans="1:4" s="590" customFormat="1" ht="15">
      <c r="A32" s="812" t="s">
        <v>1057</v>
      </c>
      <c r="B32" s="807" t="s">
        <v>900</v>
      </c>
      <c r="C32" s="594">
        <v>461.82</v>
      </c>
      <c r="D32" s="595"/>
    </row>
    <row r="33" spans="1:4" s="590" customFormat="1" ht="15">
      <c r="A33" s="812" t="s">
        <v>1056</v>
      </c>
      <c r="B33" s="807" t="s">
        <v>900</v>
      </c>
      <c r="C33" s="594">
        <v>461.82</v>
      </c>
      <c r="D33" s="595"/>
    </row>
    <row r="34" spans="1:4" s="590" customFormat="1" ht="15">
      <c r="A34" s="812" t="s">
        <v>1055</v>
      </c>
      <c r="B34" s="807" t="s">
        <v>900</v>
      </c>
      <c r="C34" s="594">
        <v>461.82</v>
      </c>
      <c r="D34" s="595"/>
    </row>
    <row r="35" spans="1:4" s="590" customFormat="1" ht="15">
      <c r="A35" s="812" t="s">
        <v>1054</v>
      </c>
      <c r="B35" s="807" t="s">
        <v>900</v>
      </c>
      <c r="C35" s="594">
        <v>461.82</v>
      </c>
      <c r="D35" s="595"/>
    </row>
    <row r="36" spans="1:4" s="590" customFormat="1" ht="15">
      <c r="A36" s="812" t="s">
        <v>1053</v>
      </c>
      <c r="B36" s="807" t="s">
        <v>900</v>
      </c>
      <c r="C36" s="594">
        <v>461.82</v>
      </c>
      <c r="D36" s="595"/>
    </row>
    <row r="37" spans="1:4" s="590" customFormat="1" ht="15">
      <c r="A37" s="812" t="s">
        <v>1001</v>
      </c>
      <c r="B37" s="807" t="s">
        <v>898</v>
      </c>
      <c r="C37" s="594">
        <v>202.32</v>
      </c>
      <c r="D37" s="595"/>
    </row>
    <row r="38" spans="1:4" s="590" customFormat="1" ht="15">
      <c r="A38" s="812" t="s">
        <v>956</v>
      </c>
      <c r="B38" s="807" t="s">
        <v>898</v>
      </c>
      <c r="C38" s="594">
        <v>202.32</v>
      </c>
      <c r="D38" s="595"/>
    </row>
    <row r="39" spans="1:4" s="590" customFormat="1" ht="15">
      <c r="A39" s="812" t="s">
        <v>955</v>
      </c>
      <c r="B39" s="807" t="s">
        <v>898</v>
      </c>
      <c r="C39" s="594">
        <v>202.32</v>
      </c>
      <c r="D39" s="595"/>
    </row>
    <row r="40" spans="1:4" s="590" customFormat="1" ht="15">
      <c r="A40" s="812" t="s">
        <v>954</v>
      </c>
      <c r="B40" s="807" t="s">
        <v>947</v>
      </c>
      <c r="C40" s="594">
        <v>215.77</v>
      </c>
      <c r="D40" s="595"/>
    </row>
    <row r="41" spans="1:4" s="590" customFormat="1" ht="15">
      <c r="A41" s="812" t="s">
        <v>953</v>
      </c>
      <c r="B41" s="807" t="s">
        <v>903</v>
      </c>
      <c r="C41" s="594">
        <v>396.71</v>
      </c>
      <c r="D41" s="595"/>
    </row>
    <row r="42" spans="1:4" s="590" customFormat="1" ht="15">
      <c r="A42" s="812" t="s">
        <v>952</v>
      </c>
      <c r="B42" s="807" t="s">
        <v>934</v>
      </c>
      <c r="C42" s="594">
        <v>766.67</v>
      </c>
      <c r="D42" s="595"/>
    </row>
    <row r="43" spans="1:4" s="590" customFormat="1" ht="15">
      <c r="A43" s="812" t="s">
        <v>950</v>
      </c>
      <c r="B43" s="807" t="s">
        <v>912</v>
      </c>
      <c r="C43" s="594">
        <v>661.35</v>
      </c>
      <c r="D43" s="595"/>
    </row>
    <row r="44" spans="1:4" s="590" customFormat="1" ht="15">
      <c r="A44" s="812" t="s">
        <v>943</v>
      </c>
      <c r="B44" s="807" t="s">
        <v>920</v>
      </c>
      <c r="C44" s="594">
        <v>1369.38</v>
      </c>
      <c r="D44" s="595"/>
    </row>
    <row r="45" spans="1:4" s="590" customFormat="1" ht="15">
      <c r="A45" s="812" t="s">
        <v>942</v>
      </c>
      <c r="B45" s="807" t="s">
        <v>900</v>
      </c>
      <c r="C45" s="594">
        <v>461.82</v>
      </c>
      <c r="D45" s="595"/>
    </row>
    <row r="46" spans="1:4" s="590" customFormat="1" ht="15">
      <c r="A46" s="812" t="s">
        <v>941</v>
      </c>
      <c r="B46" s="807" t="s">
        <v>900</v>
      </c>
      <c r="C46" s="594">
        <v>461.82</v>
      </c>
      <c r="D46" s="595"/>
    </row>
    <row r="47" spans="1:4" s="590" customFormat="1" ht="15">
      <c r="A47" s="812" t="s">
        <v>940</v>
      </c>
      <c r="B47" s="807" t="s">
        <v>900</v>
      </c>
      <c r="C47" s="594">
        <v>461.82</v>
      </c>
      <c r="D47" s="595"/>
    </row>
    <row r="48" spans="1:4" s="590" customFormat="1" ht="15">
      <c r="A48" s="812" t="s">
        <v>939</v>
      </c>
      <c r="B48" s="807" t="s">
        <v>898</v>
      </c>
      <c r="C48" s="594">
        <v>202.32</v>
      </c>
      <c r="D48" s="595"/>
    </row>
    <row r="49" spans="1:4" s="590" customFormat="1" ht="15">
      <c r="A49" s="812" t="s">
        <v>937</v>
      </c>
      <c r="B49" s="807" t="s">
        <v>938</v>
      </c>
      <c r="C49" s="594">
        <v>427.31</v>
      </c>
      <c r="D49" s="595"/>
    </row>
    <row r="50" spans="1:4" s="590" customFormat="1" ht="15">
      <c r="A50" s="812" t="s">
        <v>935</v>
      </c>
      <c r="B50" s="807" t="s">
        <v>936</v>
      </c>
      <c r="C50" s="594">
        <v>600.01</v>
      </c>
      <c r="D50" s="595"/>
    </row>
    <row r="51" spans="1:4" s="590" customFormat="1" ht="15">
      <c r="A51" s="813" t="s">
        <v>981</v>
      </c>
      <c r="B51" s="807" t="s">
        <v>912</v>
      </c>
      <c r="C51" s="594">
        <v>661.35</v>
      </c>
      <c r="D51" s="595"/>
    </row>
    <row r="52" spans="1:4" s="590" customFormat="1" ht="15">
      <c r="A52" s="812" t="s">
        <v>979</v>
      </c>
      <c r="B52" s="807" t="s">
        <v>980</v>
      </c>
      <c r="C52" s="594">
        <v>2243.67</v>
      </c>
      <c r="D52" s="595"/>
    </row>
    <row r="53" spans="1:4" s="590" customFormat="1" ht="15">
      <c r="A53" s="812" t="s">
        <v>978</v>
      </c>
      <c r="B53" s="807" t="s">
        <v>900</v>
      </c>
      <c r="C53" s="594">
        <v>461.82</v>
      </c>
      <c r="D53" s="595"/>
    </row>
    <row r="54" spans="1:4" s="590" customFormat="1" ht="15">
      <c r="A54" s="812" t="s">
        <v>977</v>
      </c>
      <c r="B54" s="807" t="s">
        <v>900</v>
      </c>
      <c r="C54" s="594">
        <v>461.82</v>
      </c>
      <c r="D54" s="595"/>
    </row>
    <row r="55" spans="1:4" s="590" customFormat="1" ht="15">
      <c r="A55" s="812" t="s">
        <v>976</v>
      </c>
      <c r="B55" s="807" t="s">
        <v>900</v>
      </c>
      <c r="C55" s="594">
        <v>461.82</v>
      </c>
      <c r="D55" s="595"/>
    </row>
    <row r="56" spans="1:4" s="590" customFormat="1" ht="15">
      <c r="A56" s="812" t="s">
        <v>975</v>
      </c>
      <c r="B56" s="807" t="s">
        <v>900</v>
      </c>
      <c r="C56" s="594">
        <v>461.82</v>
      </c>
      <c r="D56" s="595"/>
    </row>
    <row r="57" spans="1:4" s="590" customFormat="1" ht="15">
      <c r="A57" s="812" t="s">
        <v>973</v>
      </c>
      <c r="B57" s="807" t="s">
        <v>900</v>
      </c>
      <c r="C57" s="594">
        <v>461.82</v>
      </c>
      <c r="D57" s="595"/>
    </row>
    <row r="58" spans="1:4" s="590" customFormat="1" ht="15">
      <c r="A58" s="812" t="s">
        <v>972</v>
      </c>
      <c r="B58" s="807" t="s">
        <v>898</v>
      </c>
      <c r="C58" s="594">
        <v>202.32</v>
      </c>
      <c r="D58" s="595"/>
    </row>
    <row r="59" spans="1:4" s="590" customFormat="1" ht="15">
      <c r="A59" s="812" t="s">
        <v>971</v>
      </c>
      <c r="B59" s="807" t="s">
        <v>898</v>
      </c>
      <c r="C59" s="594">
        <v>202.32</v>
      </c>
      <c r="D59" s="595"/>
    </row>
    <row r="60" spans="1:4" s="590" customFormat="1" ht="15">
      <c r="A60" s="812" t="s">
        <v>974</v>
      </c>
      <c r="B60" s="807" t="s">
        <v>900</v>
      </c>
      <c r="C60" s="594">
        <v>461.82</v>
      </c>
      <c r="D60" s="595"/>
    </row>
    <row r="61" spans="1:4" s="590" customFormat="1" ht="15">
      <c r="A61" s="812" t="s">
        <v>970</v>
      </c>
      <c r="B61" s="807" t="s">
        <v>898</v>
      </c>
      <c r="C61" s="594">
        <v>202.32</v>
      </c>
      <c r="D61" s="595"/>
    </row>
    <row r="62" spans="1:4" s="590" customFormat="1" ht="15">
      <c r="A62" s="812" t="s">
        <v>969</v>
      </c>
      <c r="B62" s="807" t="s">
        <v>898</v>
      </c>
      <c r="C62" s="594">
        <v>202.32</v>
      </c>
      <c r="D62" s="595"/>
    </row>
    <row r="63" spans="1:4" s="590" customFormat="1" ht="15">
      <c r="A63" s="812" t="s">
        <v>968</v>
      </c>
      <c r="B63" s="807" t="s">
        <v>947</v>
      </c>
      <c r="C63" s="594">
        <v>215.77</v>
      </c>
      <c r="D63" s="595"/>
    </row>
    <row r="64" spans="1:4" s="590" customFormat="1" ht="15">
      <c r="A64" s="812" t="s">
        <v>967</v>
      </c>
      <c r="B64" s="807" t="s">
        <v>947</v>
      </c>
      <c r="C64" s="594">
        <v>215.77</v>
      </c>
      <c r="D64" s="595"/>
    </row>
    <row r="65" spans="1:4" s="590" customFormat="1" ht="15">
      <c r="A65" s="812" t="s">
        <v>966</v>
      </c>
      <c r="B65" s="807" t="s">
        <v>947</v>
      </c>
      <c r="C65" s="594">
        <v>215.77</v>
      </c>
      <c r="D65" s="595"/>
    </row>
    <row r="66" spans="1:4" s="590" customFormat="1" ht="15">
      <c r="A66" s="812" t="s">
        <v>962</v>
      </c>
      <c r="B66" s="807" t="s">
        <v>963</v>
      </c>
      <c r="C66" s="594">
        <v>720</v>
      </c>
      <c r="D66" s="595"/>
    </row>
    <row r="67" spans="1:4" s="590" customFormat="1" ht="15">
      <c r="A67" s="812" t="s">
        <v>965</v>
      </c>
      <c r="B67" s="807" t="s">
        <v>905</v>
      </c>
      <c r="C67" s="594">
        <v>252.35</v>
      </c>
      <c r="D67" s="595"/>
    </row>
    <row r="68" spans="1:4" s="590" customFormat="1" ht="15">
      <c r="A68" s="812" t="s">
        <v>964</v>
      </c>
      <c r="B68" s="807" t="s">
        <v>912</v>
      </c>
      <c r="C68" s="594">
        <v>661.35</v>
      </c>
      <c r="D68" s="595"/>
    </row>
    <row r="69" spans="1:4" s="590" customFormat="1" ht="15">
      <c r="A69" s="812" t="s">
        <v>982</v>
      </c>
      <c r="B69" s="807" t="s">
        <v>912</v>
      </c>
      <c r="C69" s="594">
        <v>661.35</v>
      </c>
      <c r="D69" s="595"/>
    </row>
    <row r="70" spans="1:4" s="590" customFormat="1" ht="15">
      <c r="A70" s="812" t="s">
        <v>998</v>
      </c>
      <c r="B70" s="807" t="s">
        <v>903</v>
      </c>
      <c r="C70" s="594">
        <v>396.71</v>
      </c>
      <c r="D70" s="595"/>
    </row>
    <row r="71" spans="1:4" s="590" customFormat="1" ht="15">
      <c r="A71" s="812" t="s">
        <v>992</v>
      </c>
      <c r="B71" s="807" t="s">
        <v>903</v>
      </c>
      <c r="C71" s="594">
        <v>396.71</v>
      </c>
      <c r="D71" s="595"/>
    </row>
    <row r="72" spans="1:4" s="590" customFormat="1" ht="15">
      <c r="A72" s="814" t="s">
        <v>991</v>
      </c>
      <c r="B72" s="807" t="s">
        <v>912</v>
      </c>
      <c r="C72" s="594">
        <v>661.35</v>
      </c>
      <c r="D72" s="595"/>
    </row>
    <row r="73" spans="1:4" s="590" customFormat="1" ht="15">
      <c r="A73" s="814" t="s">
        <v>915</v>
      </c>
      <c r="B73" s="807" t="s">
        <v>916</v>
      </c>
      <c r="C73" s="594">
        <v>687</v>
      </c>
      <c r="D73" s="595"/>
    </row>
    <row r="74" spans="1:4" s="590" customFormat="1" ht="15">
      <c r="A74" s="812" t="s">
        <v>917</v>
      </c>
      <c r="B74" s="807" t="s">
        <v>918</v>
      </c>
      <c r="C74" s="594">
        <v>981.36</v>
      </c>
      <c r="D74" s="595"/>
    </row>
    <row r="75" spans="1:4" s="590" customFormat="1" ht="15">
      <c r="A75" s="814" t="s">
        <v>919</v>
      </c>
      <c r="B75" s="807" t="s">
        <v>920</v>
      </c>
      <c r="C75" s="594">
        <v>1369.37</v>
      </c>
      <c r="D75" s="595"/>
    </row>
    <row r="76" spans="1:4" s="590" customFormat="1" ht="15">
      <c r="A76" s="814" t="s">
        <v>921</v>
      </c>
      <c r="B76" s="807" t="s">
        <v>922</v>
      </c>
      <c r="C76" s="594">
        <v>829.64</v>
      </c>
      <c r="D76" s="595"/>
    </row>
    <row r="77" spans="1:4" s="590" customFormat="1" ht="15">
      <c r="A77" s="812" t="s">
        <v>923</v>
      </c>
      <c r="B77" s="807" t="s">
        <v>900</v>
      </c>
      <c r="C77" s="594">
        <v>461.82</v>
      </c>
      <c r="D77" s="595"/>
    </row>
    <row r="78" spans="1:4" s="590" customFormat="1" ht="15">
      <c r="A78" s="812" t="s">
        <v>924</v>
      </c>
      <c r="B78" s="807" t="s">
        <v>900</v>
      </c>
      <c r="C78" s="594">
        <v>461.82</v>
      </c>
      <c r="D78" s="595"/>
    </row>
    <row r="79" spans="1:4" s="590" customFormat="1" ht="15">
      <c r="A79" s="812" t="s">
        <v>925</v>
      </c>
      <c r="B79" s="808" t="s">
        <v>900</v>
      </c>
      <c r="C79" s="594">
        <v>461.82</v>
      </c>
      <c r="D79" s="595"/>
    </row>
    <row r="80" spans="1:4" s="590" customFormat="1" ht="15">
      <c r="A80" s="812" t="s">
        <v>928</v>
      </c>
      <c r="B80" s="807" t="s">
        <v>903</v>
      </c>
      <c r="C80" s="594">
        <v>396.71</v>
      </c>
      <c r="D80" s="595"/>
    </row>
    <row r="81" spans="1:4" s="590" customFormat="1" ht="15">
      <c r="A81" s="812" t="s">
        <v>1000</v>
      </c>
      <c r="B81" s="807" t="s">
        <v>903</v>
      </c>
      <c r="C81" s="594">
        <v>396.71</v>
      </c>
      <c r="D81" s="595"/>
    </row>
    <row r="82" spans="1:4" s="590" customFormat="1" ht="15">
      <c r="A82" s="812" t="s">
        <v>999</v>
      </c>
      <c r="B82" s="807" t="s">
        <v>903</v>
      </c>
      <c r="C82" s="594">
        <v>396.71</v>
      </c>
      <c r="D82" s="595"/>
    </row>
    <row r="83" spans="1:4" s="590" customFormat="1" ht="15">
      <c r="A83" s="812" t="s">
        <v>997</v>
      </c>
      <c r="B83" s="807" t="s">
        <v>912</v>
      </c>
      <c r="C83" s="594">
        <v>661.35</v>
      </c>
      <c r="D83" s="595"/>
    </row>
    <row r="84" spans="1:4" s="590" customFormat="1" ht="15">
      <c r="A84" s="812" t="s">
        <v>996</v>
      </c>
      <c r="B84" s="807" t="s">
        <v>912</v>
      </c>
      <c r="C84" s="594">
        <v>661.35</v>
      </c>
      <c r="D84" s="595"/>
    </row>
    <row r="85" spans="1:4" s="590" customFormat="1" ht="15">
      <c r="A85" s="812" t="s">
        <v>990</v>
      </c>
      <c r="B85" s="807" t="s">
        <v>900</v>
      </c>
      <c r="C85" s="594">
        <v>461.82</v>
      </c>
      <c r="D85" s="595"/>
    </row>
    <row r="86" spans="1:4" s="590" customFormat="1" ht="15">
      <c r="A86" s="812" t="s">
        <v>989</v>
      </c>
      <c r="B86" s="807" t="s">
        <v>900</v>
      </c>
      <c r="C86" s="594">
        <v>461.82</v>
      </c>
      <c r="D86" s="595"/>
    </row>
    <row r="87" spans="1:4" s="590" customFormat="1" ht="15">
      <c r="A87" s="812" t="s">
        <v>988</v>
      </c>
      <c r="B87" s="807" t="s">
        <v>898</v>
      </c>
      <c r="C87" s="594">
        <v>202.32</v>
      </c>
      <c r="D87" s="595"/>
    </row>
    <row r="88" spans="1:4" s="590" customFormat="1" ht="15">
      <c r="A88" s="812" t="s">
        <v>987</v>
      </c>
      <c r="B88" s="807" t="s">
        <v>898</v>
      </c>
      <c r="C88" s="594">
        <v>202.32</v>
      </c>
      <c r="D88" s="595"/>
    </row>
    <row r="89" spans="1:4" s="590" customFormat="1" ht="15">
      <c r="A89" s="812" t="s">
        <v>985</v>
      </c>
      <c r="B89" s="807" t="s">
        <v>938</v>
      </c>
      <c r="C89" s="594">
        <v>427.31</v>
      </c>
      <c r="D89" s="595"/>
    </row>
    <row r="90" spans="1:4" s="590" customFormat="1" ht="15">
      <c r="A90" s="812" t="s">
        <v>984</v>
      </c>
      <c r="B90" s="807" t="s">
        <v>912</v>
      </c>
      <c r="C90" s="594">
        <v>661.35</v>
      </c>
      <c r="D90" s="595"/>
    </row>
    <row r="91" spans="1:4" s="590" customFormat="1" ht="15">
      <c r="A91" s="812" t="s">
        <v>983</v>
      </c>
      <c r="B91" s="807" t="s">
        <v>912</v>
      </c>
      <c r="C91" s="594">
        <v>661.35</v>
      </c>
      <c r="D91" s="595"/>
    </row>
    <row r="92" spans="1:4" s="590" customFormat="1" ht="15">
      <c r="A92" s="812" t="s">
        <v>1042</v>
      </c>
      <c r="B92" s="807" t="s">
        <v>898</v>
      </c>
      <c r="C92" s="594">
        <v>202.32</v>
      </c>
      <c r="D92" s="595"/>
    </row>
    <row r="93" spans="1:4" s="590" customFormat="1" ht="15">
      <c r="A93" s="812" t="s">
        <v>1040</v>
      </c>
      <c r="B93" s="807" t="s">
        <v>898</v>
      </c>
      <c r="C93" s="594">
        <v>202.32</v>
      </c>
      <c r="D93" s="595"/>
    </row>
    <row r="94" spans="1:4" s="590" customFormat="1" ht="15">
      <c r="A94" s="812" t="s">
        <v>1039</v>
      </c>
      <c r="B94" s="807" t="s">
        <v>898</v>
      </c>
      <c r="C94" s="594">
        <v>202.32</v>
      </c>
      <c r="D94" s="595"/>
    </row>
    <row r="95" spans="1:4" s="590" customFormat="1" ht="15">
      <c r="A95" s="812" t="s">
        <v>1038</v>
      </c>
      <c r="B95" s="807" t="s">
        <v>938</v>
      </c>
      <c r="C95" s="594">
        <v>427.31</v>
      </c>
      <c r="D95" s="595"/>
    </row>
    <row r="96" spans="1:4" s="590" customFormat="1" ht="15">
      <c r="A96" s="812" t="s">
        <v>1036</v>
      </c>
      <c r="B96" s="807" t="s">
        <v>903</v>
      </c>
      <c r="C96" s="594">
        <v>396.71</v>
      </c>
      <c r="D96" s="595"/>
    </row>
    <row r="97" spans="1:4" s="590" customFormat="1" ht="15">
      <c r="A97" s="812" t="s">
        <v>1033</v>
      </c>
      <c r="B97" s="807" t="s">
        <v>932</v>
      </c>
      <c r="C97" s="594">
        <v>910.89</v>
      </c>
      <c r="D97" s="595"/>
    </row>
    <row r="98" spans="1:4" s="590" customFormat="1" ht="15">
      <c r="A98" s="812" t="s">
        <v>1031</v>
      </c>
      <c r="B98" s="807" t="s">
        <v>1032</v>
      </c>
      <c r="C98" s="594">
        <v>473.33</v>
      </c>
      <c r="D98" s="595"/>
    </row>
    <row r="99" spans="1:4" s="590" customFormat="1" ht="15">
      <c r="A99" s="812" t="s">
        <v>1030</v>
      </c>
      <c r="B99" s="807" t="s">
        <v>912</v>
      </c>
      <c r="C99" s="594">
        <v>661.35</v>
      </c>
      <c r="D99" s="595"/>
    </row>
    <row r="100" spans="1:4" s="590" customFormat="1" ht="15">
      <c r="A100" s="812" t="s">
        <v>1029</v>
      </c>
      <c r="B100" s="807" t="s">
        <v>912</v>
      </c>
      <c r="C100" s="594">
        <v>661.35</v>
      </c>
      <c r="D100" s="595"/>
    </row>
    <row r="101" spans="1:4" s="590" customFormat="1" ht="15">
      <c r="A101" s="812" t="s">
        <v>1028</v>
      </c>
      <c r="B101" s="807" t="s">
        <v>1009</v>
      </c>
      <c r="C101" s="594">
        <v>1262.95</v>
      </c>
      <c r="D101" s="595"/>
    </row>
    <row r="102" spans="1:4" s="590" customFormat="1" ht="15">
      <c r="A102" s="812" t="s">
        <v>1022</v>
      </c>
      <c r="B102" s="807" t="s">
        <v>1023</v>
      </c>
      <c r="C102" s="594">
        <v>1933.88</v>
      </c>
      <c r="D102" s="595"/>
    </row>
    <row r="103" spans="1:4" s="590" customFormat="1" ht="15">
      <c r="A103" s="812" t="s">
        <v>1020</v>
      </c>
      <c r="B103" s="807" t="s">
        <v>1021</v>
      </c>
      <c r="C103" s="594">
        <v>2303.54</v>
      </c>
      <c r="D103" s="595"/>
    </row>
    <row r="104" spans="1:4" s="590" customFormat="1" ht="15">
      <c r="A104" s="812" t="s">
        <v>1019</v>
      </c>
      <c r="B104" s="807" t="s">
        <v>922</v>
      </c>
      <c r="C104" s="594">
        <v>829.64</v>
      </c>
      <c r="D104" s="595"/>
    </row>
    <row r="105" spans="1:4" s="590" customFormat="1" ht="15">
      <c r="A105" s="812" t="s">
        <v>1018</v>
      </c>
      <c r="B105" s="807" t="s">
        <v>900</v>
      </c>
      <c r="C105" s="594">
        <v>461.82</v>
      </c>
      <c r="D105" s="595"/>
    </row>
    <row r="106" spans="1:4" s="590" customFormat="1" ht="15">
      <c r="A106" s="812" t="s">
        <v>1017</v>
      </c>
      <c r="B106" s="807" t="s">
        <v>898</v>
      </c>
      <c r="C106" s="594">
        <v>202.32</v>
      </c>
      <c r="D106" s="595"/>
    </row>
    <row r="107" spans="1:4" s="590" customFormat="1" ht="15">
      <c r="A107" s="812" t="s">
        <v>1015</v>
      </c>
      <c r="B107" s="807" t="s">
        <v>1016</v>
      </c>
      <c r="C107" s="594">
        <v>2054.25</v>
      </c>
      <c r="D107" s="595"/>
    </row>
    <row r="108" spans="1:4" s="590" customFormat="1" ht="15">
      <c r="A108" s="812" t="s">
        <v>1014</v>
      </c>
      <c r="B108" s="807" t="s">
        <v>947</v>
      </c>
      <c r="C108" s="594">
        <v>215.77</v>
      </c>
      <c r="D108" s="595"/>
    </row>
    <row r="109" spans="1:4" s="590" customFormat="1" ht="15">
      <c r="A109" s="812" t="s">
        <v>1013</v>
      </c>
      <c r="B109" s="807" t="s">
        <v>903</v>
      </c>
      <c r="C109" s="594">
        <v>396.71</v>
      </c>
      <c r="D109" s="595"/>
    </row>
    <row r="110" spans="1:4" s="590" customFormat="1" ht="15">
      <c r="A110" s="812" t="s">
        <v>1012</v>
      </c>
      <c r="B110" s="807" t="s">
        <v>903</v>
      </c>
      <c r="C110" s="594">
        <v>396.71</v>
      </c>
      <c r="D110" s="595"/>
    </row>
    <row r="111" spans="1:4" s="590" customFormat="1" ht="15">
      <c r="A111" s="812" t="s">
        <v>1011</v>
      </c>
      <c r="B111" s="807" t="s">
        <v>912</v>
      </c>
      <c r="C111" s="594">
        <v>661.35</v>
      </c>
      <c r="D111" s="595"/>
    </row>
    <row r="112" spans="1:4" s="590" customFormat="1" ht="15">
      <c r="A112" s="812" t="s">
        <v>1010</v>
      </c>
      <c r="B112" s="807" t="s">
        <v>912</v>
      </c>
      <c r="C112" s="594">
        <v>661.35</v>
      </c>
      <c r="D112" s="595"/>
    </row>
    <row r="113" spans="1:4" s="590" customFormat="1" ht="15">
      <c r="A113" s="812" t="s">
        <v>1008</v>
      </c>
      <c r="B113" s="807" t="s">
        <v>1009</v>
      </c>
      <c r="C113" s="594">
        <v>1262.95</v>
      </c>
      <c r="D113" s="595"/>
    </row>
    <row r="114" spans="1:4" s="590" customFormat="1" ht="15">
      <c r="A114" s="812" t="s">
        <v>1043</v>
      </c>
      <c r="B114" s="807" t="s">
        <v>898</v>
      </c>
      <c r="C114" s="594">
        <v>202.32</v>
      </c>
      <c r="D114" s="595"/>
    </row>
    <row r="115" spans="1:4" s="590" customFormat="1" ht="15">
      <c r="A115" s="812" t="s">
        <v>1493</v>
      </c>
      <c r="B115" s="807" t="s">
        <v>934</v>
      </c>
      <c r="C115" s="594">
        <v>766.67</v>
      </c>
      <c r="D115" s="595"/>
    </row>
    <row r="116" spans="1:4" s="590" customFormat="1" ht="15">
      <c r="A116" s="812" t="s">
        <v>1513</v>
      </c>
      <c r="B116" s="807" t="s">
        <v>898</v>
      </c>
      <c r="C116" s="594">
        <v>244.11</v>
      </c>
      <c r="D116" s="595"/>
    </row>
    <row r="117" spans="1:4" s="590" customFormat="1" ht="15">
      <c r="A117" s="812" t="s">
        <v>1027</v>
      </c>
      <c r="B117" s="807" t="s">
        <v>1023</v>
      </c>
      <c r="C117" s="594">
        <v>1933.88</v>
      </c>
      <c r="D117" s="595"/>
    </row>
    <row r="118" spans="1:4" s="590" customFormat="1" ht="15">
      <c r="A118" s="812" t="s">
        <v>1026</v>
      </c>
      <c r="B118" s="807" t="s">
        <v>900</v>
      </c>
      <c r="C118" s="594">
        <v>461.82</v>
      </c>
      <c r="D118" s="595"/>
    </row>
    <row r="119" spans="1:4" s="590" customFormat="1" ht="15">
      <c r="A119" s="812" t="s">
        <v>1041</v>
      </c>
      <c r="B119" s="807" t="s">
        <v>898</v>
      </c>
      <c r="C119" s="594">
        <v>202.32</v>
      </c>
      <c r="D119" s="595"/>
    </row>
    <row r="120" spans="1:4" s="590" customFormat="1" ht="15">
      <c r="A120" s="812" t="s">
        <v>1024</v>
      </c>
      <c r="B120" s="807" t="s">
        <v>1025</v>
      </c>
      <c r="C120" s="594">
        <v>2407</v>
      </c>
      <c r="D120" s="595"/>
    </row>
    <row r="121" spans="1:4" s="590" customFormat="1" ht="15">
      <c r="A121" s="812" t="s">
        <v>1037</v>
      </c>
      <c r="B121" s="807" t="s">
        <v>947</v>
      </c>
      <c r="C121" s="594">
        <v>215.77</v>
      </c>
      <c r="D121" s="595"/>
    </row>
    <row r="122" spans="1:4" s="590" customFormat="1" ht="15">
      <c r="A122" s="812" t="s">
        <v>1035</v>
      </c>
      <c r="B122" s="807" t="s">
        <v>903</v>
      </c>
      <c r="C122" s="594">
        <v>396.71</v>
      </c>
      <c r="D122" s="595"/>
    </row>
    <row r="123" spans="1:4" s="590" customFormat="1" ht="15">
      <c r="A123" s="812" t="s">
        <v>1034</v>
      </c>
      <c r="B123" s="807" t="s">
        <v>903</v>
      </c>
      <c r="C123" s="594">
        <v>396.71</v>
      </c>
      <c r="D123" s="595"/>
    </row>
    <row r="124" spans="1:4" s="590" customFormat="1" ht="15">
      <c r="A124" s="812" t="s">
        <v>1051</v>
      </c>
      <c r="B124" s="807" t="s">
        <v>910</v>
      </c>
      <c r="C124" s="594">
        <v>1522.02</v>
      </c>
      <c r="D124" s="595"/>
    </row>
    <row r="125" spans="1:4" s="590" customFormat="1" ht="15">
      <c r="A125" s="812" t="s">
        <v>1276</v>
      </c>
      <c r="B125" s="807" t="s">
        <v>912</v>
      </c>
      <c r="C125" s="594">
        <v>661.35</v>
      </c>
      <c r="D125" s="595"/>
    </row>
    <row r="126" spans="1:4" s="590" customFormat="1" ht="15">
      <c r="A126" s="812" t="s">
        <v>1052</v>
      </c>
      <c r="B126" s="807" t="s">
        <v>1009</v>
      </c>
      <c r="C126" s="594">
        <v>1262.95</v>
      </c>
      <c r="D126" s="595"/>
    </row>
    <row r="127" spans="1:4" s="590" customFormat="1" ht="15">
      <c r="A127" s="812" t="s">
        <v>1050</v>
      </c>
      <c r="B127" s="807" t="s">
        <v>898</v>
      </c>
      <c r="C127" s="594">
        <v>244.11</v>
      </c>
      <c r="D127" s="595"/>
    </row>
    <row r="128" spans="1:4" s="590" customFormat="1" ht="15">
      <c r="A128" s="812" t="s">
        <v>1049</v>
      </c>
      <c r="B128" s="807" t="s">
        <v>900</v>
      </c>
      <c r="C128" s="594">
        <v>461.82</v>
      </c>
      <c r="D128" s="595"/>
    </row>
    <row r="129" spans="1:4" s="590" customFormat="1" ht="15">
      <c r="A129" s="812" t="s">
        <v>1048</v>
      </c>
      <c r="B129" s="807" t="s">
        <v>900</v>
      </c>
      <c r="C129" s="594">
        <v>461.82</v>
      </c>
      <c r="D129" s="595"/>
    </row>
    <row r="130" spans="1:4" s="590" customFormat="1" ht="15">
      <c r="A130" s="812" t="s">
        <v>1047</v>
      </c>
      <c r="B130" s="807" t="s">
        <v>900</v>
      </c>
      <c r="C130" s="594">
        <v>461.82</v>
      </c>
      <c r="D130" s="595"/>
    </row>
    <row r="131" spans="1:4" s="590" customFormat="1" ht="15">
      <c r="A131" s="812" t="s">
        <v>1046</v>
      </c>
      <c r="B131" s="807" t="s">
        <v>900</v>
      </c>
      <c r="C131" s="594">
        <v>461.82</v>
      </c>
      <c r="D131" s="595"/>
    </row>
    <row r="132" spans="1:4" s="590" customFormat="1" ht="15">
      <c r="A132" s="812" t="s">
        <v>1045</v>
      </c>
      <c r="B132" s="807" t="s">
        <v>898</v>
      </c>
      <c r="C132" s="594">
        <v>202.32</v>
      </c>
      <c r="D132" s="595"/>
    </row>
    <row r="133" spans="1:4" s="590" customFormat="1" ht="15">
      <c r="A133" s="812" t="s">
        <v>1044</v>
      </c>
      <c r="B133" s="807" t="s">
        <v>898</v>
      </c>
      <c r="C133" s="594">
        <v>202.32</v>
      </c>
      <c r="D133" s="595"/>
    </row>
    <row r="134" spans="1:4" s="590" customFormat="1" ht="15">
      <c r="A134" s="812" t="s">
        <v>1082</v>
      </c>
      <c r="B134" s="807" t="s">
        <v>900</v>
      </c>
      <c r="C134" s="594">
        <v>461.82</v>
      </c>
      <c r="D134" s="595"/>
    </row>
    <row r="135" spans="1:4" s="590" customFormat="1" ht="15">
      <c r="A135" s="812" t="s">
        <v>1081</v>
      </c>
      <c r="B135" s="807" t="s">
        <v>898</v>
      </c>
      <c r="C135" s="594">
        <v>202.32</v>
      </c>
      <c r="D135" s="595"/>
    </row>
    <row r="136" spans="1:4" s="590" customFormat="1" ht="15">
      <c r="A136" s="812" t="s">
        <v>1080</v>
      </c>
      <c r="B136" s="807" t="s">
        <v>898</v>
      </c>
      <c r="C136" s="594">
        <v>202.32</v>
      </c>
      <c r="D136" s="595"/>
    </row>
    <row r="137" spans="1:4" s="590" customFormat="1" ht="15">
      <c r="A137" s="812" t="s">
        <v>1079</v>
      </c>
      <c r="B137" s="807" t="s">
        <v>947</v>
      </c>
      <c r="C137" s="594">
        <v>215.77</v>
      </c>
      <c r="D137" s="595"/>
    </row>
    <row r="138" spans="1:4" s="590" customFormat="1" ht="15">
      <c r="A138" s="812" t="s">
        <v>1078</v>
      </c>
      <c r="B138" s="807" t="s">
        <v>934</v>
      </c>
      <c r="C138" s="594">
        <v>766.67</v>
      </c>
      <c r="D138" s="595"/>
    </row>
    <row r="139" spans="1:4" s="590" customFormat="1" ht="15">
      <c r="A139" s="812" t="s">
        <v>1076</v>
      </c>
      <c r="B139" s="807" t="s">
        <v>905</v>
      </c>
      <c r="C139" s="594">
        <v>252.35</v>
      </c>
      <c r="D139" s="595"/>
    </row>
    <row r="140" spans="1:4" s="590" customFormat="1" ht="15">
      <c r="A140" s="812" t="s">
        <v>1075</v>
      </c>
      <c r="B140" s="807" t="s">
        <v>912</v>
      </c>
      <c r="C140" s="594">
        <v>681.09</v>
      </c>
      <c r="D140" s="595"/>
    </row>
    <row r="141" spans="1:4" s="590" customFormat="1" ht="15">
      <c r="A141" s="812" t="s">
        <v>1074</v>
      </c>
      <c r="B141" s="807" t="s">
        <v>912</v>
      </c>
      <c r="C141" s="594">
        <v>661.35</v>
      </c>
      <c r="D141" s="595"/>
    </row>
    <row r="142" spans="1:4" s="590" customFormat="1" ht="15">
      <c r="A142" s="812" t="s">
        <v>1072</v>
      </c>
      <c r="B142" s="807" t="s">
        <v>1073</v>
      </c>
      <c r="C142" s="594">
        <v>1832.49</v>
      </c>
      <c r="D142" s="595"/>
    </row>
    <row r="143" spans="1:4" s="590" customFormat="1" ht="15">
      <c r="A143" s="812" t="s">
        <v>1071</v>
      </c>
      <c r="B143" s="807" t="s">
        <v>900</v>
      </c>
      <c r="C143" s="594">
        <v>461.82</v>
      </c>
      <c r="D143" s="595"/>
    </row>
    <row r="144" spans="1:4" s="590" customFormat="1" ht="15">
      <c r="A144" s="812" t="s">
        <v>1070</v>
      </c>
      <c r="B144" s="807" t="s">
        <v>900</v>
      </c>
      <c r="C144" s="594">
        <v>461.82</v>
      </c>
      <c r="D144" s="595"/>
    </row>
    <row r="145" spans="1:4" s="590" customFormat="1" ht="15">
      <c r="A145" s="812" t="s">
        <v>1069</v>
      </c>
      <c r="B145" s="807" t="s">
        <v>900</v>
      </c>
      <c r="C145" s="594">
        <v>461.82</v>
      </c>
      <c r="D145" s="595"/>
    </row>
    <row r="146" spans="1:4" s="590" customFormat="1" ht="15">
      <c r="A146" s="812" t="s">
        <v>1068</v>
      </c>
      <c r="B146" s="807" t="s">
        <v>900</v>
      </c>
      <c r="C146" s="594">
        <v>461.82</v>
      </c>
      <c r="D146" s="595"/>
    </row>
    <row r="147" spans="1:4" s="590" customFormat="1" ht="15">
      <c r="A147" s="812" t="s">
        <v>1067</v>
      </c>
      <c r="B147" s="807" t="s">
        <v>900</v>
      </c>
      <c r="C147" s="594">
        <v>461.82</v>
      </c>
      <c r="D147" s="595"/>
    </row>
    <row r="148" spans="1:4" s="590" customFormat="1" ht="15">
      <c r="A148" s="812" t="s">
        <v>1066</v>
      </c>
      <c r="B148" s="807" t="s">
        <v>898</v>
      </c>
      <c r="C148" s="594">
        <v>202.32</v>
      </c>
      <c r="D148" s="595"/>
    </row>
    <row r="149" spans="1:4" s="590" customFormat="1" ht="15">
      <c r="A149" s="812" t="s">
        <v>1065</v>
      </c>
      <c r="B149" s="807" t="s">
        <v>898</v>
      </c>
      <c r="C149" s="594">
        <v>202.32</v>
      </c>
      <c r="D149" s="595"/>
    </row>
    <row r="150" spans="1:4" s="590" customFormat="1" ht="15">
      <c r="A150" s="812" t="s">
        <v>1064</v>
      </c>
      <c r="B150" s="807" t="s">
        <v>903</v>
      </c>
      <c r="C150" s="594">
        <v>396.71</v>
      </c>
      <c r="D150" s="595"/>
    </row>
    <row r="151" spans="1:4" s="590" customFormat="1" ht="15">
      <c r="A151" s="812" t="s">
        <v>1063</v>
      </c>
      <c r="B151" s="807" t="s">
        <v>903</v>
      </c>
      <c r="C151" s="594">
        <v>396.71</v>
      </c>
      <c r="D151" s="595"/>
    </row>
    <row r="152" spans="1:4" s="590" customFormat="1" ht="15">
      <c r="A152" s="812" t="s">
        <v>1062</v>
      </c>
      <c r="B152" s="807" t="s">
        <v>905</v>
      </c>
      <c r="C152" s="594">
        <v>252.35</v>
      </c>
      <c r="D152" s="595"/>
    </row>
    <row r="153" spans="1:4" s="590" customFormat="1" ht="15">
      <c r="A153" s="812" t="s">
        <v>1060</v>
      </c>
      <c r="B153" s="807" t="s">
        <v>912</v>
      </c>
      <c r="C153" s="594">
        <v>681.09</v>
      </c>
      <c r="D153" s="595"/>
    </row>
    <row r="154" spans="1:4" s="590" customFormat="1" ht="15">
      <c r="A154" s="812" t="s">
        <v>1059</v>
      </c>
      <c r="B154" s="807" t="s">
        <v>912</v>
      </c>
      <c r="C154" s="594">
        <v>661.35</v>
      </c>
      <c r="D154" s="595"/>
    </row>
    <row r="155" spans="1:4" s="590" customFormat="1" ht="15">
      <c r="A155" s="812" t="s">
        <v>1058</v>
      </c>
      <c r="B155" s="807" t="s">
        <v>912</v>
      </c>
      <c r="C155" s="594">
        <v>661.35</v>
      </c>
      <c r="D155" s="595"/>
    </row>
    <row r="156" spans="1:4" s="590" customFormat="1" ht="15">
      <c r="A156" s="812" t="s">
        <v>1083</v>
      </c>
      <c r="B156" s="807" t="s">
        <v>900</v>
      </c>
      <c r="C156" s="594">
        <v>461.82</v>
      </c>
      <c r="D156" s="595"/>
    </row>
    <row r="157" spans="1:4" s="590" customFormat="1" ht="15">
      <c r="A157" s="812" t="s">
        <v>1006</v>
      </c>
      <c r="B157" s="807" t="s">
        <v>1007</v>
      </c>
      <c r="C157" s="594">
        <v>1868.76</v>
      </c>
      <c r="D157" s="595"/>
    </row>
    <row r="158" spans="1:4" s="590" customFormat="1" ht="15">
      <c r="A158" s="812" t="s">
        <v>1002</v>
      </c>
      <c r="B158" s="807" t="s">
        <v>1003</v>
      </c>
      <c r="C158" s="594">
        <v>2508.6799999999998</v>
      </c>
      <c r="D158" s="595"/>
    </row>
    <row r="159" spans="1:4" s="590" customFormat="1" ht="15">
      <c r="A159" s="812" t="s">
        <v>1004</v>
      </c>
      <c r="B159" s="807" t="s">
        <v>1005</v>
      </c>
      <c r="C159" s="594">
        <v>2238.2399999999998</v>
      </c>
      <c r="D159" s="595"/>
    </row>
    <row r="160" spans="1:4" s="590" customFormat="1" ht="15">
      <c r="A160" s="812" t="s">
        <v>1098</v>
      </c>
      <c r="B160" s="807" t="s">
        <v>1099</v>
      </c>
      <c r="C160" s="594">
        <v>2506.64</v>
      </c>
      <c r="D160" s="595"/>
    </row>
    <row r="161" spans="1:4" s="590" customFormat="1" ht="15">
      <c r="A161" s="812" t="s">
        <v>1097</v>
      </c>
      <c r="B161" s="807" t="s">
        <v>898</v>
      </c>
      <c r="C161" s="594">
        <v>202.32</v>
      </c>
      <c r="D161" s="595"/>
    </row>
    <row r="162" spans="1:4" s="590" customFormat="1" ht="15">
      <c r="A162" s="812" t="s">
        <v>1096</v>
      </c>
      <c r="B162" s="807" t="s">
        <v>898</v>
      </c>
      <c r="C162" s="594">
        <v>202.32</v>
      </c>
      <c r="D162" s="595"/>
    </row>
    <row r="163" spans="1:4" s="590" customFormat="1" ht="15">
      <c r="A163" s="812" t="s">
        <v>1095</v>
      </c>
      <c r="B163" s="807" t="s">
        <v>938</v>
      </c>
      <c r="C163" s="594">
        <v>427.31</v>
      </c>
      <c r="D163" s="595"/>
    </row>
    <row r="164" spans="1:4" s="590" customFormat="1" ht="15">
      <c r="A164" s="812" t="s">
        <v>1094</v>
      </c>
      <c r="B164" s="807" t="s">
        <v>934</v>
      </c>
      <c r="C164" s="594">
        <v>766.67</v>
      </c>
      <c r="D164" s="595"/>
    </row>
    <row r="165" spans="1:4" s="590" customFormat="1" ht="15">
      <c r="A165" s="812" t="s">
        <v>1092</v>
      </c>
      <c r="B165" s="807" t="s">
        <v>932</v>
      </c>
      <c r="C165" s="594">
        <v>910.89</v>
      </c>
      <c r="D165" s="595"/>
    </row>
    <row r="166" spans="1:4" s="590" customFormat="1" ht="15">
      <c r="A166" s="812" t="s">
        <v>1091</v>
      </c>
      <c r="B166" s="807" t="s">
        <v>963</v>
      </c>
      <c r="C166" s="594">
        <v>720</v>
      </c>
      <c r="D166" s="595"/>
    </row>
    <row r="167" spans="1:4" s="590" customFormat="1" ht="15">
      <c r="A167" s="812" t="s">
        <v>1093</v>
      </c>
      <c r="B167" s="807" t="s">
        <v>905</v>
      </c>
      <c r="C167" s="594">
        <v>252.35</v>
      </c>
      <c r="D167" s="595"/>
    </row>
    <row r="168" spans="1:4" s="590" customFormat="1" ht="15">
      <c r="A168" s="812" t="s">
        <v>1089</v>
      </c>
      <c r="B168" s="807" t="s">
        <v>1090</v>
      </c>
      <c r="C168" s="594">
        <v>466.32</v>
      </c>
      <c r="D168" s="595"/>
    </row>
    <row r="169" spans="1:4" s="590" customFormat="1" ht="15">
      <c r="A169" s="812" t="s">
        <v>1086</v>
      </c>
      <c r="B169" s="807" t="s">
        <v>1087</v>
      </c>
      <c r="C169" s="594">
        <v>1953.87</v>
      </c>
      <c r="D169" s="595"/>
    </row>
    <row r="170" spans="1:4" s="590" customFormat="1" ht="15">
      <c r="A170" s="812" t="s">
        <v>948</v>
      </c>
      <c r="B170" s="807" t="s">
        <v>949</v>
      </c>
      <c r="C170" s="594">
        <v>502.5</v>
      </c>
      <c r="D170" s="595"/>
    </row>
    <row r="171" spans="1:4" s="590" customFormat="1" ht="15">
      <c r="A171" s="812" t="s">
        <v>1077</v>
      </c>
      <c r="B171" s="807" t="s">
        <v>905</v>
      </c>
      <c r="C171" s="594">
        <v>252.35</v>
      </c>
      <c r="D171" s="595"/>
    </row>
    <row r="172" spans="1:4" s="590" customFormat="1" ht="15">
      <c r="A172" s="812" t="s">
        <v>1061</v>
      </c>
      <c r="B172" s="807" t="s">
        <v>905</v>
      </c>
      <c r="C172" s="594">
        <v>252.35</v>
      </c>
      <c r="D172" s="595"/>
    </row>
    <row r="173" spans="1:4" s="590" customFormat="1" ht="15">
      <c r="A173" s="812" t="s">
        <v>951</v>
      </c>
      <c r="B173" s="807" t="s">
        <v>905</v>
      </c>
      <c r="C173" s="594">
        <v>252.35</v>
      </c>
      <c r="D173" s="595"/>
    </row>
    <row r="174" spans="1:4" s="590" customFormat="1" ht="15">
      <c r="A174" s="812" t="s">
        <v>1088</v>
      </c>
      <c r="B174" s="807" t="s">
        <v>1023</v>
      </c>
      <c r="C174" s="594">
        <v>1933.88</v>
      </c>
      <c r="D174" s="595"/>
    </row>
    <row r="175" spans="1:4" s="590" customFormat="1" ht="15">
      <c r="A175" s="812" t="s">
        <v>1084</v>
      </c>
      <c r="B175" s="807" t="s">
        <v>1085</v>
      </c>
      <c r="C175" s="594">
        <v>448.22</v>
      </c>
      <c r="D175" s="595"/>
    </row>
    <row r="176" spans="1:4" s="590" customFormat="1" ht="15">
      <c r="A176" s="812" t="s">
        <v>961</v>
      </c>
      <c r="B176" s="807" t="s">
        <v>912</v>
      </c>
      <c r="C176" s="594">
        <v>661.35</v>
      </c>
      <c r="D176" s="595"/>
    </row>
    <row r="177" spans="1:4" s="590" customFormat="1" ht="15">
      <c r="A177" s="812" t="s">
        <v>1128</v>
      </c>
      <c r="B177" s="807" t="s">
        <v>947</v>
      </c>
      <c r="C177" s="594">
        <v>215.77</v>
      </c>
      <c r="D177" s="595"/>
    </row>
    <row r="178" spans="1:4" s="590" customFormat="1" ht="15">
      <c r="A178" s="812" t="s">
        <v>1126</v>
      </c>
      <c r="B178" s="807" t="s">
        <v>1127</v>
      </c>
      <c r="C178" s="594">
        <v>1260</v>
      </c>
      <c r="D178" s="595"/>
    </row>
    <row r="179" spans="1:4" s="590" customFormat="1" ht="15">
      <c r="A179" s="812" t="s">
        <v>1125</v>
      </c>
      <c r="B179" s="807" t="s">
        <v>912</v>
      </c>
      <c r="C179" s="594">
        <v>661.35</v>
      </c>
      <c r="D179" s="595"/>
    </row>
    <row r="180" spans="1:4" s="590" customFormat="1" ht="15">
      <c r="A180" s="812" t="s">
        <v>1124</v>
      </c>
      <c r="B180" s="807" t="s">
        <v>912</v>
      </c>
      <c r="C180" s="594">
        <v>661.35</v>
      </c>
      <c r="D180" s="595"/>
    </row>
    <row r="181" spans="1:4" s="590" customFormat="1" ht="15">
      <c r="A181" s="812" t="s">
        <v>1123</v>
      </c>
      <c r="B181" s="807" t="s">
        <v>918</v>
      </c>
      <c r="C181" s="594">
        <v>981.36</v>
      </c>
      <c r="D181" s="595"/>
    </row>
    <row r="182" spans="1:4" s="590" customFormat="1" ht="15">
      <c r="A182" s="812" t="s">
        <v>1122</v>
      </c>
      <c r="B182" s="807" t="s">
        <v>908</v>
      </c>
      <c r="C182" s="594">
        <v>2826.66</v>
      </c>
      <c r="D182" s="595"/>
    </row>
    <row r="183" spans="1:4" s="590" customFormat="1" ht="15">
      <c r="A183" s="812" t="s">
        <v>1116</v>
      </c>
      <c r="B183" s="807" t="s">
        <v>1087</v>
      </c>
      <c r="C183" s="594">
        <v>1953.87</v>
      </c>
      <c r="D183" s="595"/>
    </row>
    <row r="184" spans="1:4" s="590" customFormat="1" ht="15">
      <c r="A184" s="812" t="s">
        <v>1121</v>
      </c>
      <c r="B184" s="807" t="s">
        <v>922</v>
      </c>
      <c r="C184" s="594">
        <v>829.64</v>
      </c>
      <c r="D184" s="595"/>
    </row>
    <row r="185" spans="1:4" s="590" customFormat="1" ht="15">
      <c r="A185" s="812" t="s">
        <v>1119</v>
      </c>
      <c r="B185" s="807" t="s">
        <v>1120</v>
      </c>
      <c r="C185" s="594">
        <v>2451.7800000000002</v>
      </c>
      <c r="D185" s="595"/>
    </row>
    <row r="186" spans="1:4" s="590" customFormat="1" ht="15">
      <c r="A186" s="812" t="s">
        <v>1118</v>
      </c>
      <c r="B186" s="807" t="s">
        <v>900</v>
      </c>
      <c r="C186" s="594">
        <v>461.82</v>
      </c>
      <c r="D186" s="595"/>
    </row>
    <row r="187" spans="1:4" s="590" customFormat="1" ht="15">
      <c r="A187" s="812" t="s">
        <v>1117</v>
      </c>
      <c r="B187" s="807" t="s">
        <v>900</v>
      </c>
      <c r="C187" s="594">
        <v>461.82</v>
      </c>
      <c r="D187" s="595"/>
    </row>
    <row r="188" spans="1:4" s="590" customFormat="1" ht="15">
      <c r="A188" s="812" t="s">
        <v>1115</v>
      </c>
      <c r="B188" s="807" t="s">
        <v>898</v>
      </c>
      <c r="C188" s="594">
        <v>202.32</v>
      </c>
      <c r="D188" s="595"/>
    </row>
    <row r="189" spans="1:4" s="590" customFormat="1" ht="15">
      <c r="A189" s="812" t="s">
        <v>1114</v>
      </c>
      <c r="B189" s="807" t="s">
        <v>898</v>
      </c>
      <c r="C189" s="594">
        <v>202.32</v>
      </c>
      <c r="D189" s="595"/>
    </row>
    <row r="190" spans="1:4" s="590" customFormat="1" ht="15">
      <c r="A190" s="812" t="s">
        <v>1113</v>
      </c>
      <c r="B190" s="807" t="s">
        <v>898</v>
      </c>
      <c r="C190" s="594">
        <v>202.32</v>
      </c>
      <c r="D190" s="595"/>
    </row>
    <row r="191" spans="1:4" s="590" customFormat="1" ht="15">
      <c r="A191" s="812" t="s">
        <v>1112</v>
      </c>
      <c r="B191" s="807" t="s">
        <v>903</v>
      </c>
      <c r="C191" s="594">
        <v>396.71</v>
      </c>
      <c r="D191" s="595"/>
    </row>
    <row r="192" spans="1:4" s="590" customFormat="1" ht="15">
      <c r="A192" s="812" t="s">
        <v>1111</v>
      </c>
      <c r="B192" s="807" t="s">
        <v>903</v>
      </c>
      <c r="C192" s="594">
        <v>396.71</v>
      </c>
      <c r="D192" s="595"/>
    </row>
    <row r="193" spans="1:4" s="590" customFormat="1" ht="15">
      <c r="A193" s="812" t="s">
        <v>1107</v>
      </c>
      <c r="B193" s="807" t="s">
        <v>930</v>
      </c>
      <c r="C193" s="594">
        <v>1124.17</v>
      </c>
      <c r="D193" s="595"/>
    </row>
    <row r="194" spans="1:4" s="590" customFormat="1" ht="15">
      <c r="A194" s="812" t="s">
        <v>1110</v>
      </c>
      <c r="B194" s="807" t="s">
        <v>1032</v>
      </c>
      <c r="C194" s="594">
        <v>473.33</v>
      </c>
      <c r="D194" s="595"/>
    </row>
    <row r="195" spans="1:4" s="590" customFormat="1" ht="15">
      <c r="A195" s="812" t="s">
        <v>1108</v>
      </c>
      <c r="B195" s="807" t="s">
        <v>912</v>
      </c>
      <c r="C195" s="594">
        <v>661.35</v>
      </c>
      <c r="D195" s="595"/>
    </row>
    <row r="196" spans="1:4" s="590" customFormat="1" ht="15">
      <c r="A196" s="812" t="s">
        <v>1109</v>
      </c>
      <c r="B196" s="807" t="s">
        <v>912</v>
      </c>
      <c r="C196" s="594">
        <v>681.09</v>
      </c>
      <c r="D196" s="595"/>
    </row>
    <row r="197" spans="1:4" s="590" customFormat="1" ht="15">
      <c r="A197" s="812" t="s">
        <v>1106</v>
      </c>
      <c r="B197" s="807" t="s">
        <v>912</v>
      </c>
      <c r="C197" s="594">
        <v>661.35</v>
      </c>
      <c r="D197" s="595"/>
    </row>
    <row r="198" spans="1:4" s="590" customFormat="1" ht="15">
      <c r="A198" s="812" t="s">
        <v>1246</v>
      </c>
      <c r="B198" s="807" t="s">
        <v>900</v>
      </c>
      <c r="C198" s="594">
        <v>461.82</v>
      </c>
      <c r="D198" s="595"/>
    </row>
    <row r="199" spans="1:4" s="590" customFormat="1" ht="15">
      <c r="A199" s="812" t="s">
        <v>1244</v>
      </c>
      <c r="B199" s="807" t="s">
        <v>900</v>
      </c>
      <c r="C199" s="594">
        <v>461.82</v>
      </c>
      <c r="D199" s="595"/>
    </row>
    <row r="200" spans="1:4" s="590" customFormat="1" ht="15">
      <c r="A200" s="812" t="s">
        <v>1243</v>
      </c>
      <c r="B200" s="807" t="s">
        <v>900</v>
      </c>
      <c r="C200" s="594">
        <v>461.82</v>
      </c>
      <c r="D200" s="595"/>
    </row>
    <row r="201" spans="1:4" s="590" customFormat="1" ht="15">
      <c r="A201" s="812" t="s">
        <v>1242</v>
      </c>
      <c r="B201" s="807" t="s">
        <v>898</v>
      </c>
      <c r="C201" s="594">
        <v>202.32</v>
      </c>
      <c r="D201" s="595"/>
    </row>
    <row r="202" spans="1:4" s="590" customFormat="1" ht="15">
      <c r="A202" s="812" t="s">
        <v>1241</v>
      </c>
      <c r="B202" s="807" t="s">
        <v>898</v>
      </c>
      <c r="C202" s="594">
        <v>202.32</v>
      </c>
      <c r="D202" s="595"/>
    </row>
    <row r="203" spans="1:4" s="590" customFormat="1" ht="15">
      <c r="A203" s="812" t="s">
        <v>1240</v>
      </c>
      <c r="B203" s="807" t="s">
        <v>898</v>
      </c>
      <c r="C203" s="594">
        <v>202.32</v>
      </c>
      <c r="D203" s="595"/>
    </row>
    <row r="204" spans="1:4" s="590" customFormat="1" ht="15">
      <c r="A204" s="812" t="s">
        <v>1239</v>
      </c>
      <c r="B204" s="807" t="s">
        <v>898</v>
      </c>
      <c r="C204" s="594">
        <v>202.32</v>
      </c>
      <c r="D204" s="595"/>
    </row>
    <row r="205" spans="1:4" s="590" customFormat="1" ht="15">
      <c r="A205" s="812" t="s">
        <v>1238</v>
      </c>
      <c r="B205" s="807" t="s">
        <v>898</v>
      </c>
      <c r="C205" s="594">
        <v>202.32</v>
      </c>
      <c r="D205" s="595"/>
    </row>
    <row r="206" spans="1:4" s="590" customFormat="1" ht="15">
      <c r="A206" s="812" t="s">
        <v>1237</v>
      </c>
      <c r="B206" s="807" t="s">
        <v>898</v>
      </c>
      <c r="C206" s="594">
        <v>202.32</v>
      </c>
      <c r="D206" s="595"/>
    </row>
    <row r="207" spans="1:4" s="590" customFormat="1" ht="15">
      <c r="A207" s="812" t="s">
        <v>1236</v>
      </c>
      <c r="B207" s="807" t="s">
        <v>898</v>
      </c>
      <c r="C207" s="594">
        <v>202.32</v>
      </c>
      <c r="D207" s="595"/>
    </row>
    <row r="208" spans="1:4" s="590" customFormat="1" ht="15">
      <c r="A208" s="812" t="s">
        <v>1235</v>
      </c>
      <c r="B208" s="807" t="s">
        <v>903</v>
      </c>
      <c r="C208" s="594">
        <v>396.71</v>
      </c>
      <c r="D208" s="595"/>
    </row>
    <row r="209" spans="1:4" s="590" customFormat="1" ht="15">
      <c r="A209" s="812" t="s">
        <v>1233</v>
      </c>
      <c r="B209" s="807" t="s">
        <v>903</v>
      </c>
      <c r="C209" s="594">
        <v>396.71</v>
      </c>
      <c r="D209" s="595"/>
    </row>
    <row r="210" spans="1:4" s="590" customFormat="1" ht="15">
      <c r="A210" s="812" t="s">
        <v>1187</v>
      </c>
      <c r="B210" s="807" t="s">
        <v>912</v>
      </c>
      <c r="C210" s="594">
        <v>661.35</v>
      </c>
      <c r="D210" s="595"/>
    </row>
    <row r="211" spans="1:4" s="590" customFormat="1" ht="15">
      <c r="A211" s="812" t="s">
        <v>1143</v>
      </c>
      <c r="B211" s="807" t="s">
        <v>912</v>
      </c>
      <c r="C211" s="594">
        <v>661.35</v>
      </c>
      <c r="D211" s="595"/>
    </row>
    <row r="212" spans="1:4" s="590" customFormat="1" ht="15">
      <c r="A212" s="812" t="s">
        <v>1137</v>
      </c>
      <c r="B212" s="807" t="s">
        <v>900</v>
      </c>
      <c r="C212" s="594">
        <v>461.82</v>
      </c>
      <c r="D212" s="595"/>
    </row>
    <row r="213" spans="1:4" s="590" customFormat="1" ht="15">
      <c r="A213" s="812" t="s">
        <v>1136</v>
      </c>
      <c r="B213" s="807" t="s">
        <v>900</v>
      </c>
      <c r="C213" s="594">
        <v>461.82</v>
      </c>
      <c r="D213" s="595"/>
    </row>
    <row r="214" spans="1:4" s="590" customFormat="1" ht="15">
      <c r="A214" s="812" t="s">
        <v>1135</v>
      </c>
      <c r="B214" s="807" t="s">
        <v>900</v>
      </c>
      <c r="C214" s="594">
        <v>461.82</v>
      </c>
      <c r="D214" s="595"/>
    </row>
    <row r="215" spans="1:4" s="590" customFormat="1" ht="15">
      <c r="A215" s="812" t="s">
        <v>1134</v>
      </c>
      <c r="B215" s="807" t="s">
        <v>900</v>
      </c>
      <c r="C215" s="594">
        <v>461.82</v>
      </c>
      <c r="D215" s="595"/>
    </row>
    <row r="216" spans="1:4" s="590" customFormat="1" ht="15">
      <c r="A216" s="812" t="s">
        <v>1133</v>
      </c>
      <c r="B216" s="807" t="s">
        <v>898</v>
      </c>
      <c r="C216" s="594">
        <v>202.32</v>
      </c>
      <c r="D216" s="595"/>
    </row>
    <row r="217" spans="1:4" s="590" customFormat="1" ht="15">
      <c r="A217" s="812" t="s">
        <v>1131</v>
      </c>
      <c r="B217" s="807" t="s">
        <v>1132</v>
      </c>
      <c r="C217" s="594">
        <v>2140.71</v>
      </c>
      <c r="D217" s="595"/>
    </row>
    <row r="218" spans="1:4" s="590" customFormat="1" ht="15">
      <c r="A218" s="812" t="s">
        <v>1130</v>
      </c>
      <c r="B218" s="807" t="s">
        <v>947</v>
      </c>
      <c r="C218" s="594">
        <v>215.77</v>
      </c>
      <c r="D218" s="595"/>
    </row>
    <row r="219" spans="1:4" s="590" customFormat="1" ht="15">
      <c r="A219" s="812" t="s">
        <v>1129</v>
      </c>
      <c r="B219" s="807" t="s">
        <v>947</v>
      </c>
      <c r="C219" s="594">
        <v>215.77</v>
      </c>
      <c r="D219" s="595"/>
    </row>
    <row r="220" spans="1:4" s="590" customFormat="1" ht="15">
      <c r="A220" s="812" t="s">
        <v>1177</v>
      </c>
      <c r="B220" s="807" t="s">
        <v>963</v>
      </c>
      <c r="C220" s="594">
        <v>720</v>
      </c>
      <c r="D220" s="595"/>
    </row>
    <row r="221" spans="1:4" s="590" customFormat="1" ht="15">
      <c r="A221" s="812" t="s">
        <v>1176</v>
      </c>
      <c r="B221" s="807" t="s">
        <v>963</v>
      </c>
      <c r="C221" s="594">
        <v>720</v>
      </c>
      <c r="D221" s="595"/>
    </row>
    <row r="222" spans="1:4" s="590" customFormat="1" ht="15">
      <c r="A222" s="812" t="s">
        <v>1175</v>
      </c>
      <c r="B222" s="807" t="s">
        <v>905</v>
      </c>
      <c r="C222" s="594">
        <v>252.35</v>
      </c>
      <c r="D222" s="595"/>
    </row>
    <row r="223" spans="1:4" s="590" customFormat="1" ht="15">
      <c r="A223" s="812" t="s">
        <v>1174</v>
      </c>
      <c r="B223" s="807" t="s">
        <v>912</v>
      </c>
      <c r="C223" s="594">
        <v>661.35</v>
      </c>
      <c r="D223" s="595"/>
    </row>
    <row r="224" spans="1:4" s="590" customFormat="1" ht="15">
      <c r="A224" s="812" t="s">
        <v>1173</v>
      </c>
      <c r="B224" s="807" t="s">
        <v>912</v>
      </c>
      <c r="C224" s="594">
        <v>661.35</v>
      </c>
      <c r="D224" s="595"/>
    </row>
    <row r="225" spans="1:4" s="590" customFormat="1" ht="15">
      <c r="A225" s="812" t="s">
        <v>1172</v>
      </c>
      <c r="B225" s="807" t="s">
        <v>912</v>
      </c>
      <c r="C225" s="594">
        <v>661.35</v>
      </c>
      <c r="D225" s="595"/>
    </row>
    <row r="226" spans="1:4" s="590" customFormat="1" ht="15">
      <c r="A226" s="812" t="s">
        <v>1171</v>
      </c>
      <c r="B226" s="807" t="s">
        <v>912</v>
      </c>
      <c r="C226" s="594">
        <v>661.35</v>
      </c>
      <c r="D226" s="595"/>
    </row>
    <row r="227" spans="1:4" s="590" customFormat="1" ht="15">
      <c r="A227" s="812" t="s">
        <v>1168</v>
      </c>
      <c r="B227" s="807" t="s">
        <v>900</v>
      </c>
      <c r="C227" s="594">
        <v>461.82</v>
      </c>
      <c r="D227" s="595"/>
    </row>
    <row r="228" spans="1:4" s="590" customFormat="1" ht="15">
      <c r="A228" s="812" t="s">
        <v>1167</v>
      </c>
      <c r="B228" s="807" t="s">
        <v>898</v>
      </c>
      <c r="C228" s="594">
        <v>202.32</v>
      </c>
      <c r="D228" s="595"/>
    </row>
    <row r="229" spans="1:4" s="590" customFormat="1" ht="15">
      <c r="A229" s="812" t="s">
        <v>1166</v>
      </c>
      <c r="B229" s="807" t="s">
        <v>898</v>
      </c>
      <c r="C229" s="594">
        <v>202.32</v>
      </c>
      <c r="D229" s="595"/>
    </row>
    <row r="230" spans="1:4" s="590" customFormat="1" ht="15">
      <c r="A230" s="812" t="s">
        <v>1165</v>
      </c>
      <c r="B230" s="807" t="s">
        <v>898</v>
      </c>
      <c r="C230" s="594">
        <v>202.32</v>
      </c>
      <c r="D230" s="595"/>
    </row>
    <row r="231" spans="1:4" s="590" customFormat="1" ht="15">
      <c r="A231" s="812" t="s">
        <v>1164</v>
      </c>
      <c r="B231" s="807" t="s">
        <v>898</v>
      </c>
      <c r="C231" s="594">
        <v>202.32</v>
      </c>
      <c r="D231" s="595"/>
    </row>
    <row r="232" spans="1:4" s="590" customFormat="1" ht="15">
      <c r="A232" s="812" t="s">
        <v>1163</v>
      </c>
      <c r="B232" s="807" t="s">
        <v>903</v>
      </c>
      <c r="C232" s="594">
        <v>396.71</v>
      </c>
      <c r="D232" s="595"/>
    </row>
    <row r="233" spans="1:4" s="590" customFormat="1" ht="15">
      <c r="A233" s="812" t="s">
        <v>1162</v>
      </c>
      <c r="B233" s="807" t="s">
        <v>903</v>
      </c>
      <c r="C233" s="594">
        <v>396.71</v>
      </c>
      <c r="D233" s="595"/>
    </row>
    <row r="234" spans="1:4" s="590" customFormat="1" ht="15">
      <c r="A234" s="812" t="s">
        <v>1161</v>
      </c>
      <c r="B234" s="807" t="s">
        <v>903</v>
      </c>
      <c r="C234" s="594">
        <v>396.71</v>
      </c>
      <c r="D234" s="595"/>
    </row>
    <row r="235" spans="1:4" s="590" customFormat="1" ht="15">
      <c r="A235" s="812" t="s">
        <v>1160</v>
      </c>
      <c r="B235" s="807" t="s">
        <v>903</v>
      </c>
      <c r="C235" s="594">
        <v>396.71</v>
      </c>
      <c r="D235" s="595"/>
    </row>
    <row r="236" spans="1:4" s="590" customFormat="1" ht="15">
      <c r="A236" s="812" t="s">
        <v>1159</v>
      </c>
      <c r="B236" s="807" t="s">
        <v>912</v>
      </c>
      <c r="C236" s="594">
        <v>661.35</v>
      </c>
      <c r="D236" s="595"/>
    </row>
    <row r="237" spans="1:4" s="590" customFormat="1" ht="15">
      <c r="A237" s="812" t="s">
        <v>1157</v>
      </c>
      <c r="B237" s="807" t="s">
        <v>1158</v>
      </c>
      <c r="C237" s="594">
        <v>1606.21</v>
      </c>
      <c r="D237" s="595"/>
    </row>
    <row r="238" spans="1:4" s="590" customFormat="1" ht="15">
      <c r="A238" s="812" t="s">
        <v>1155</v>
      </c>
      <c r="B238" s="807" t="s">
        <v>1156</v>
      </c>
      <c r="C238" s="594">
        <v>1302.25</v>
      </c>
      <c r="D238" s="595"/>
    </row>
    <row r="239" spans="1:4" s="590" customFormat="1" ht="15">
      <c r="A239" s="812" t="s">
        <v>1154</v>
      </c>
      <c r="B239" s="807" t="s">
        <v>900</v>
      </c>
      <c r="C239" s="594">
        <v>461.82</v>
      </c>
      <c r="D239" s="595"/>
    </row>
    <row r="240" spans="1:4" s="590" customFormat="1" ht="15">
      <c r="A240" s="812" t="s">
        <v>1178</v>
      </c>
      <c r="B240" s="807" t="s">
        <v>938</v>
      </c>
      <c r="C240" s="594">
        <v>427.31</v>
      </c>
      <c r="D240" s="595"/>
    </row>
    <row r="241" spans="1:4" s="590" customFormat="1" ht="15">
      <c r="A241" s="812" t="s">
        <v>1105</v>
      </c>
      <c r="B241" s="807" t="s">
        <v>912</v>
      </c>
      <c r="C241" s="594">
        <v>661.35</v>
      </c>
      <c r="D241" s="595"/>
    </row>
    <row r="242" spans="1:4" s="590" customFormat="1" ht="15">
      <c r="A242" s="812" t="s">
        <v>1104</v>
      </c>
      <c r="B242" s="807" t="s">
        <v>912</v>
      </c>
      <c r="C242" s="594">
        <v>661.35</v>
      </c>
      <c r="D242" s="595"/>
    </row>
    <row r="243" spans="1:4" s="590" customFormat="1" ht="15">
      <c r="A243" s="812" t="s">
        <v>1103</v>
      </c>
      <c r="B243" s="807" t="s">
        <v>1023</v>
      </c>
      <c r="C243" s="594">
        <v>1933.88</v>
      </c>
      <c r="D243" s="595"/>
    </row>
    <row r="244" spans="1:4" s="590" customFormat="1" ht="15">
      <c r="A244" s="812" t="s">
        <v>1948</v>
      </c>
      <c r="B244" s="807" t="s">
        <v>922</v>
      </c>
      <c r="C244" s="594">
        <v>829.64</v>
      </c>
      <c r="D244" s="595"/>
    </row>
    <row r="245" spans="1:4" s="590" customFormat="1" ht="15">
      <c r="A245" s="812" t="s">
        <v>1945</v>
      </c>
      <c r="B245" s="807" t="s">
        <v>1946</v>
      </c>
      <c r="C245" s="594">
        <v>874.35</v>
      </c>
      <c r="D245" s="595"/>
    </row>
    <row r="246" spans="1:4" s="590" customFormat="1" ht="15">
      <c r="A246" s="812" t="s">
        <v>1947</v>
      </c>
      <c r="B246" s="807" t="s">
        <v>1946</v>
      </c>
      <c r="C246" s="594">
        <v>874.35</v>
      </c>
      <c r="D246" s="595"/>
    </row>
    <row r="247" spans="1:4" s="590" customFormat="1" ht="15">
      <c r="A247" s="812" t="s">
        <v>1169</v>
      </c>
      <c r="B247" s="807" t="s">
        <v>1170</v>
      </c>
      <c r="C247" s="594">
        <v>1619.17</v>
      </c>
      <c r="D247" s="595"/>
    </row>
    <row r="248" spans="1:4" s="590" customFormat="1" ht="15">
      <c r="A248" s="812" t="s">
        <v>1944</v>
      </c>
      <c r="B248" s="807" t="s">
        <v>1170</v>
      </c>
      <c r="C248" s="594">
        <v>1619.17</v>
      </c>
      <c r="D248" s="595"/>
    </row>
    <row r="249" spans="1:4" s="590" customFormat="1" ht="15">
      <c r="A249" s="812" t="s">
        <v>1950</v>
      </c>
      <c r="B249" s="807" t="s">
        <v>905</v>
      </c>
      <c r="C249" s="594">
        <v>252.35</v>
      </c>
      <c r="D249" s="595"/>
    </row>
    <row r="250" spans="1:4" s="590" customFormat="1" ht="15">
      <c r="A250" s="812" t="s">
        <v>1102</v>
      </c>
      <c r="B250" s="807" t="s">
        <v>1021</v>
      </c>
      <c r="C250" s="594">
        <v>2303.54</v>
      </c>
      <c r="D250" s="595"/>
    </row>
    <row r="251" spans="1:4" s="590" customFormat="1" ht="15">
      <c r="A251" s="812" t="s">
        <v>1101</v>
      </c>
      <c r="B251" s="807" t="s">
        <v>922</v>
      </c>
      <c r="C251" s="594">
        <v>829.64</v>
      </c>
      <c r="D251" s="595"/>
    </row>
    <row r="252" spans="1:4" s="590" customFormat="1" ht="15">
      <c r="A252" s="812" t="s">
        <v>1186</v>
      </c>
      <c r="B252" s="807" t="s">
        <v>900</v>
      </c>
      <c r="C252" s="594">
        <v>461.82</v>
      </c>
      <c r="D252" s="595"/>
    </row>
    <row r="253" spans="1:4" s="590" customFormat="1" ht="15">
      <c r="A253" s="812" t="s">
        <v>1185</v>
      </c>
      <c r="B253" s="807" t="s">
        <v>900</v>
      </c>
      <c r="C253" s="594">
        <v>461.82</v>
      </c>
      <c r="D253" s="595"/>
    </row>
    <row r="254" spans="1:4" s="590" customFormat="1" ht="15">
      <c r="A254" s="812" t="s">
        <v>1184</v>
      </c>
      <c r="B254" s="807" t="s">
        <v>900</v>
      </c>
      <c r="C254" s="594">
        <v>461.82</v>
      </c>
      <c r="D254" s="595"/>
    </row>
    <row r="255" spans="1:4" s="590" customFormat="1" ht="15">
      <c r="A255" s="812" t="s">
        <v>1183</v>
      </c>
      <c r="B255" s="807" t="s">
        <v>900</v>
      </c>
      <c r="C255" s="594">
        <v>461.82</v>
      </c>
      <c r="D255" s="595"/>
    </row>
    <row r="256" spans="1:4" s="590" customFormat="1" ht="15">
      <c r="A256" s="812" t="s">
        <v>1182</v>
      </c>
      <c r="B256" s="807" t="s">
        <v>898</v>
      </c>
      <c r="C256" s="594">
        <v>202.32</v>
      </c>
      <c r="D256" s="595"/>
    </row>
    <row r="257" spans="1:4" s="590" customFormat="1" ht="15">
      <c r="A257" s="812" t="s">
        <v>1181</v>
      </c>
      <c r="B257" s="807" t="s">
        <v>898</v>
      </c>
      <c r="C257" s="594">
        <v>202.32</v>
      </c>
      <c r="D257" s="595"/>
    </row>
    <row r="258" spans="1:4" s="590" customFormat="1" ht="15">
      <c r="A258" s="812" t="s">
        <v>1180</v>
      </c>
      <c r="B258" s="807" t="s">
        <v>898</v>
      </c>
      <c r="C258" s="594">
        <v>202.32</v>
      </c>
      <c r="D258" s="595"/>
    </row>
    <row r="259" spans="1:4" s="590" customFormat="1" ht="15">
      <c r="A259" s="812" t="s">
        <v>1179</v>
      </c>
      <c r="B259" s="807" t="s">
        <v>898</v>
      </c>
      <c r="C259" s="594">
        <v>202.32</v>
      </c>
      <c r="D259" s="595"/>
    </row>
    <row r="260" spans="1:4" s="590" customFormat="1" ht="15">
      <c r="A260" s="812" t="s">
        <v>1215</v>
      </c>
      <c r="B260" s="807" t="s">
        <v>1085</v>
      </c>
      <c r="C260" s="594">
        <v>448.22</v>
      </c>
      <c r="D260" s="595"/>
    </row>
    <row r="261" spans="1:4" s="590" customFormat="1" ht="15">
      <c r="A261" s="812" t="s">
        <v>1214</v>
      </c>
      <c r="B261" s="807" t="s">
        <v>900</v>
      </c>
      <c r="C261" s="594">
        <v>461.82</v>
      </c>
      <c r="D261" s="595"/>
    </row>
    <row r="262" spans="1:4" s="590" customFormat="1" ht="15">
      <c r="A262" s="812" t="s">
        <v>1213</v>
      </c>
      <c r="B262" s="807" t="s">
        <v>900</v>
      </c>
      <c r="C262" s="594">
        <v>461.82</v>
      </c>
      <c r="D262" s="595"/>
    </row>
    <row r="263" spans="1:4" s="590" customFormat="1" ht="15">
      <c r="A263" s="812" t="s">
        <v>1212</v>
      </c>
      <c r="B263" s="807" t="s">
        <v>900</v>
      </c>
      <c r="C263" s="594">
        <v>461.82</v>
      </c>
      <c r="D263" s="595"/>
    </row>
    <row r="264" spans="1:4" s="590" customFormat="1" ht="15">
      <c r="A264" s="812" t="s">
        <v>1211</v>
      </c>
      <c r="B264" s="807" t="s">
        <v>898</v>
      </c>
      <c r="C264" s="594">
        <v>202.32</v>
      </c>
      <c r="D264" s="595"/>
    </row>
    <row r="265" spans="1:4" s="590" customFormat="1" ht="15">
      <c r="A265" s="812" t="s">
        <v>1210</v>
      </c>
      <c r="B265" s="807" t="s">
        <v>898</v>
      </c>
      <c r="C265" s="594">
        <v>202.32</v>
      </c>
      <c r="D265" s="595"/>
    </row>
    <row r="266" spans="1:4" s="590" customFormat="1" ht="15">
      <c r="A266" s="812" t="s">
        <v>1209</v>
      </c>
      <c r="B266" s="807" t="s">
        <v>898</v>
      </c>
      <c r="C266" s="594">
        <v>202.32</v>
      </c>
      <c r="D266" s="595"/>
    </row>
    <row r="267" spans="1:4" s="590" customFormat="1" ht="15">
      <c r="A267" s="812" t="s">
        <v>1208</v>
      </c>
      <c r="B267" s="807" t="s">
        <v>898</v>
      </c>
      <c r="C267" s="594">
        <v>202.32</v>
      </c>
      <c r="D267" s="595"/>
    </row>
    <row r="268" spans="1:4" s="590" customFormat="1" ht="15">
      <c r="A268" s="812" t="s">
        <v>1207</v>
      </c>
      <c r="B268" s="807" t="s">
        <v>898</v>
      </c>
      <c r="C268" s="594">
        <v>202.32</v>
      </c>
      <c r="D268" s="595"/>
    </row>
    <row r="269" spans="1:4" s="590" customFormat="1" ht="15">
      <c r="A269" s="812" t="s">
        <v>1206</v>
      </c>
      <c r="B269" s="807" t="s">
        <v>903</v>
      </c>
      <c r="C269" s="594">
        <v>396.71</v>
      </c>
      <c r="D269" s="595"/>
    </row>
    <row r="270" spans="1:4" s="590" customFormat="1" ht="15">
      <c r="A270" s="812" t="s">
        <v>1205</v>
      </c>
      <c r="B270" s="807" t="s">
        <v>934</v>
      </c>
      <c r="C270" s="594">
        <v>766.67</v>
      </c>
      <c r="D270" s="595"/>
    </row>
    <row r="271" spans="1:4" s="590" customFormat="1" ht="15">
      <c r="A271" s="812" t="s">
        <v>1203</v>
      </c>
      <c r="B271" s="807" t="s">
        <v>912</v>
      </c>
      <c r="C271" s="594">
        <v>661.35</v>
      </c>
      <c r="D271" s="595"/>
    </row>
    <row r="272" spans="1:4" s="590" customFormat="1" ht="15">
      <c r="A272" s="812" t="s">
        <v>1202</v>
      </c>
      <c r="B272" s="807" t="s">
        <v>912</v>
      </c>
      <c r="C272" s="594">
        <v>661.35</v>
      </c>
      <c r="D272" s="595"/>
    </row>
    <row r="273" spans="1:4" s="590" customFormat="1" ht="15">
      <c r="A273" s="812" t="s">
        <v>1201</v>
      </c>
      <c r="B273" s="807" t="s">
        <v>912</v>
      </c>
      <c r="C273" s="594">
        <v>661.35</v>
      </c>
      <c r="D273" s="595"/>
    </row>
    <row r="274" spans="1:4" s="590" customFormat="1" ht="15">
      <c r="A274" s="812" t="s">
        <v>1199</v>
      </c>
      <c r="B274" s="807" t="s">
        <v>1200</v>
      </c>
      <c r="C274" s="594">
        <v>1541.79</v>
      </c>
      <c r="D274" s="595"/>
    </row>
    <row r="275" spans="1:4" s="590" customFormat="1" ht="15">
      <c r="A275" s="812" t="s">
        <v>1198</v>
      </c>
      <c r="B275" s="807" t="s">
        <v>900</v>
      </c>
      <c r="C275" s="594">
        <v>461.82</v>
      </c>
      <c r="D275" s="595"/>
    </row>
    <row r="276" spans="1:4" s="590" customFormat="1" ht="15">
      <c r="A276" s="812" t="s">
        <v>1197</v>
      </c>
      <c r="B276" s="807" t="s">
        <v>900</v>
      </c>
      <c r="C276" s="594">
        <v>461.82</v>
      </c>
      <c r="D276" s="595"/>
    </row>
    <row r="277" spans="1:4" s="590" customFormat="1" ht="15">
      <c r="A277" s="812" t="s">
        <v>1216</v>
      </c>
      <c r="B277" s="807" t="s">
        <v>905</v>
      </c>
      <c r="C277" s="594">
        <v>252.35</v>
      </c>
      <c r="D277" s="595"/>
    </row>
    <row r="278" spans="1:4" s="590" customFormat="1" ht="15">
      <c r="A278" s="812" t="s">
        <v>958</v>
      </c>
      <c r="B278" s="807" t="s">
        <v>912</v>
      </c>
      <c r="C278" s="594">
        <v>661.35</v>
      </c>
      <c r="D278" s="595"/>
    </row>
    <row r="279" spans="1:4" s="590" customFormat="1" ht="15">
      <c r="A279" s="812" t="s">
        <v>960</v>
      </c>
      <c r="B279" s="807" t="s">
        <v>912</v>
      </c>
      <c r="C279" s="594">
        <v>661.35</v>
      </c>
      <c r="D279" s="595"/>
    </row>
    <row r="280" spans="1:4" s="590" customFormat="1" ht="15">
      <c r="A280" s="812" t="s">
        <v>959</v>
      </c>
      <c r="B280" s="807" t="s">
        <v>912</v>
      </c>
      <c r="C280" s="594">
        <v>661.35</v>
      </c>
      <c r="D280" s="595"/>
    </row>
    <row r="281" spans="1:4" s="590" customFormat="1" ht="15">
      <c r="A281" s="812" t="s">
        <v>957</v>
      </c>
      <c r="B281" s="807" t="s">
        <v>916</v>
      </c>
      <c r="C281" s="594">
        <v>687</v>
      </c>
      <c r="D281" s="595"/>
    </row>
    <row r="282" spans="1:4" s="590" customFormat="1" ht="15">
      <c r="A282" s="812" t="s">
        <v>1100</v>
      </c>
      <c r="B282" s="807" t="s">
        <v>1023</v>
      </c>
      <c r="C282" s="594">
        <v>1933.88</v>
      </c>
      <c r="D282" s="595"/>
    </row>
    <row r="283" spans="1:4" s="590" customFormat="1" ht="15">
      <c r="A283" s="812" t="s">
        <v>1230</v>
      </c>
      <c r="B283" s="807" t="s">
        <v>1231</v>
      </c>
      <c r="C283" s="594">
        <v>497.35</v>
      </c>
      <c r="D283" s="595"/>
    </row>
    <row r="284" spans="1:4" s="590" customFormat="1" ht="15">
      <c r="A284" s="812" t="s">
        <v>1273</v>
      </c>
      <c r="B284" s="807" t="s">
        <v>949</v>
      </c>
      <c r="C284" s="594">
        <v>502.51</v>
      </c>
      <c r="D284" s="595"/>
    </row>
    <row r="285" spans="1:4" s="590" customFormat="1" ht="15">
      <c r="A285" s="812" t="s">
        <v>1204</v>
      </c>
      <c r="B285" s="807" t="s">
        <v>1127</v>
      </c>
      <c r="C285" s="594">
        <v>1260</v>
      </c>
      <c r="D285" s="595"/>
    </row>
    <row r="286" spans="1:4" s="590" customFormat="1" ht="15">
      <c r="A286" s="812" t="s">
        <v>1229</v>
      </c>
      <c r="B286" s="807" t="s">
        <v>1023</v>
      </c>
      <c r="C286" s="594">
        <v>1933.88</v>
      </c>
      <c r="D286" s="595"/>
    </row>
    <row r="287" spans="1:4" s="590" customFormat="1" ht="15">
      <c r="A287" s="812" t="s">
        <v>1228</v>
      </c>
      <c r="B287" s="807" t="s">
        <v>1023</v>
      </c>
      <c r="C287" s="594">
        <v>1933.88</v>
      </c>
      <c r="D287" s="595"/>
    </row>
    <row r="288" spans="1:4" s="590" customFormat="1" ht="15">
      <c r="A288" s="812" t="s">
        <v>1227</v>
      </c>
      <c r="B288" s="807" t="s">
        <v>898</v>
      </c>
      <c r="C288" s="594">
        <v>244.11</v>
      </c>
      <c r="D288" s="595"/>
    </row>
    <row r="289" spans="1:4" s="590" customFormat="1" ht="15">
      <c r="A289" s="812" t="s">
        <v>1226</v>
      </c>
      <c r="B289" s="807" t="s">
        <v>920</v>
      </c>
      <c r="C289" s="594">
        <v>1369.37</v>
      </c>
      <c r="D289" s="595"/>
    </row>
    <row r="290" spans="1:4" s="590" customFormat="1" ht="15">
      <c r="A290" s="812" t="s">
        <v>1225</v>
      </c>
      <c r="B290" s="807" t="s">
        <v>900</v>
      </c>
      <c r="C290" s="594">
        <v>461.82</v>
      </c>
      <c r="D290" s="595"/>
    </row>
    <row r="291" spans="1:4" s="590" customFormat="1" ht="15">
      <c r="A291" s="812" t="s">
        <v>1224</v>
      </c>
      <c r="B291" s="807" t="s">
        <v>900</v>
      </c>
      <c r="C291" s="594">
        <v>461.82</v>
      </c>
      <c r="D291" s="595"/>
    </row>
    <row r="292" spans="1:4" s="590" customFormat="1" ht="15">
      <c r="A292" s="812" t="s">
        <v>1223</v>
      </c>
      <c r="B292" s="807" t="s">
        <v>900</v>
      </c>
      <c r="C292" s="594">
        <v>461.82</v>
      </c>
      <c r="D292" s="595"/>
    </row>
    <row r="293" spans="1:4" s="590" customFormat="1" ht="15">
      <c r="A293" s="812" t="s">
        <v>1222</v>
      </c>
      <c r="B293" s="807" t="s">
        <v>900</v>
      </c>
      <c r="C293" s="594">
        <v>461.82</v>
      </c>
      <c r="D293" s="595"/>
    </row>
    <row r="294" spans="1:4" s="590" customFormat="1" ht="15">
      <c r="A294" s="812" t="s">
        <v>1221</v>
      </c>
      <c r="B294" s="807" t="s">
        <v>898</v>
      </c>
      <c r="C294" s="594">
        <v>202.32</v>
      </c>
      <c r="D294" s="595"/>
    </row>
    <row r="295" spans="1:4" s="590" customFormat="1" ht="15">
      <c r="A295" s="812" t="s">
        <v>1220</v>
      </c>
      <c r="B295" s="807" t="s">
        <v>898</v>
      </c>
      <c r="C295" s="594">
        <v>202.32</v>
      </c>
      <c r="D295" s="595"/>
    </row>
    <row r="296" spans="1:4" s="590" customFormat="1" ht="15">
      <c r="A296" s="812" t="s">
        <v>1219</v>
      </c>
      <c r="B296" s="807" t="s">
        <v>947</v>
      </c>
      <c r="C296" s="594">
        <v>215.77</v>
      </c>
      <c r="D296" s="595"/>
    </row>
    <row r="297" spans="1:4" s="590" customFormat="1" ht="15">
      <c r="A297" s="812" t="s">
        <v>1218</v>
      </c>
      <c r="B297" s="807" t="s">
        <v>903</v>
      </c>
      <c r="C297" s="594">
        <v>396.71</v>
      </c>
      <c r="D297" s="595"/>
    </row>
    <row r="298" spans="1:4" s="590" customFormat="1" ht="15">
      <c r="A298" s="812" t="s">
        <v>1217</v>
      </c>
      <c r="B298" s="807" t="s">
        <v>903</v>
      </c>
      <c r="C298" s="594">
        <v>396.71</v>
      </c>
      <c r="D298" s="595"/>
    </row>
    <row r="299" spans="1:4" s="590" customFormat="1" ht="15">
      <c r="A299" s="812" t="s">
        <v>1258</v>
      </c>
      <c r="B299" s="807" t="s">
        <v>912</v>
      </c>
      <c r="C299" s="594">
        <v>661.35</v>
      </c>
      <c r="D299" s="595"/>
    </row>
    <row r="300" spans="1:4" s="590" customFormat="1" ht="15">
      <c r="A300" s="812" t="s">
        <v>1257</v>
      </c>
      <c r="B300" s="807" t="s">
        <v>900</v>
      </c>
      <c r="C300" s="594">
        <v>461.82</v>
      </c>
      <c r="D300" s="595"/>
    </row>
    <row r="301" spans="1:4" s="590" customFormat="1" ht="15">
      <c r="A301" s="812" t="s">
        <v>1256</v>
      </c>
      <c r="B301" s="807" t="s">
        <v>898</v>
      </c>
      <c r="C301" s="594">
        <v>202.32</v>
      </c>
      <c r="D301" s="595"/>
    </row>
    <row r="302" spans="1:4" s="590" customFormat="1" ht="15">
      <c r="A302" s="812" t="s">
        <v>1255</v>
      </c>
      <c r="B302" s="807" t="s">
        <v>898</v>
      </c>
      <c r="C302" s="594">
        <v>202.32</v>
      </c>
      <c r="D302" s="595"/>
    </row>
    <row r="303" spans="1:4" s="590" customFormat="1" ht="15">
      <c r="A303" s="812" t="s">
        <v>1254</v>
      </c>
      <c r="B303" s="807" t="s">
        <v>903</v>
      </c>
      <c r="C303" s="594">
        <v>396.71</v>
      </c>
      <c r="D303" s="595"/>
    </row>
    <row r="304" spans="1:4" s="590" customFormat="1" ht="15">
      <c r="A304" s="812" t="s">
        <v>1253</v>
      </c>
      <c r="B304" s="807" t="s">
        <v>903</v>
      </c>
      <c r="C304" s="594">
        <v>396.71</v>
      </c>
      <c r="D304" s="595"/>
    </row>
    <row r="305" spans="1:4" s="590" customFormat="1" ht="15">
      <c r="A305" s="812" t="s">
        <v>1252</v>
      </c>
      <c r="B305" s="807" t="s">
        <v>905</v>
      </c>
      <c r="C305" s="594">
        <v>252.35</v>
      </c>
      <c r="D305" s="595"/>
    </row>
    <row r="306" spans="1:4" s="590" customFormat="1" ht="15">
      <c r="A306" s="812" t="s">
        <v>1251</v>
      </c>
      <c r="B306" s="807" t="s">
        <v>905</v>
      </c>
      <c r="C306" s="594">
        <v>252.35</v>
      </c>
      <c r="D306" s="595"/>
    </row>
    <row r="307" spans="1:4" s="590" customFormat="1" ht="15">
      <c r="A307" s="812" t="s">
        <v>1250</v>
      </c>
      <c r="B307" s="807" t="s">
        <v>912</v>
      </c>
      <c r="C307" s="594">
        <v>661.35</v>
      </c>
      <c r="D307" s="595"/>
    </row>
    <row r="308" spans="1:4" s="590" customFormat="1" ht="15">
      <c r="A308" s="812" t="s">
        <v>1232</v>
      </c>
      <c r="B308" s="807" t="s">
        <v>934</v>
      </c>
      <c r="C308" s="594">
        <v>766.67</v>
      </c>
      <c r="D308" s="595"/>
    </row>
    <row r="309" spans="1:4" s="590" customFormat="1" ht="15">
      <c r="A309" s="812" t="s">
        <v>1142</v>
      </c>
      <c r="B309" s="807" t="s">
        <v>922</v>
      </c>
      <c r="C309" s="594">
        <v>1460.56</v>
      </c>
      <c r="D309" s="595"/>
    </row>
    <row r="310" spans="1:4" s="590" customFormat="1" ht="15">
      <c r="A310" s="812" t="s">
        <v>1245</v>
      </c>
      <c r="B310" s="807" t="s">
        <v>900</v>
      </c>
      <c r="C310" s="594">
        <v>461.82</v>
      </c>
      <c r="D310" s="595"/>
    </row>
    <row r="311" spans="1:4" s="590" customFormat="1" ht="15">
      <c r="A311" s="812" t="s">
        <v>1141</v>
      </c>
      <c r="B311" s="807" t="s">
        <v>900</v>
      </c>
      <c r="C311" s="594">
        <v>461.82</v>
      </c>
      <c r="D311" s="595"/>
    </row>
    <row r="312" spans="1:4" s="590" customFormat="1" ht="15">
      <c r="A312" s="812" t="s">
        <v>1140</v>
      </c>
      <c r="B312" s="807" t="s">
        <v>898</v>
      </c>
      <c r="C312" s="594">
        <v>202.32</v>
      </c>
      <c r="D312" s="595"/>
    </row>
    <row r="313" spans="1:4" s="590" customFormat="1" ht="15">
      <c r="A313" s="812" t="s">
        <v>1139</v>
      </c>
      <c r="B313" s="807" t="s">
        <v>947</v>
      </c>
      <c r="C313" s="594">
        <v>215.77</v>
      </c>
      <c r="D313" s="595"/>
    </row>
    <row r="314" spans="1:4" s="590" customFormat="1" ht="15">
      <c r="A314" s="812" t="s">
        <v>1138</v>
      </c>
      <c r="B314" s="807" t="s">
        <v>947</v>
      </c>
      <c r="C314" s="594">
        <v>215.77</v>
      </c>
      <c r="D314" s="595"/>
    </row>
    <row r="315" spans="1:4" s="590" customFormat="1" ht="15">
      <c r="A315" s="812" t="s">
        <v>1234</v>
      </c>
      <c r="B315" s="807" t="s">
        <v>903</v>
      </c>
      <c r="C315" s="594">
        <v>396.71</v>
      </c>
      <c r="D315" s="595"/>
    </row>
    <row r="316" spans="1:4" s="590" customFormat="1" ht="15">
      <c r="A316" s="812" t="s">
        <v>1249</v>
      </c>
      <c r="B316" s="807" t="s">
        <v>912</v>
      </c>
      <c r="C316" s="594">
        <v>661.35</v>
      </c>
      <c r="D316" s="595"/>
    </row>
    <row r="317" spans="1:4" s="590" customFormat="1" ht="15">
      <c r="A317" s="812" t="s">
        <v>1248</v>
      </c>
      <c r="B317" s="807" t="s">
        <v>912</v>
      </c>
      <c r="C317" s="594">
        <v>661.35</v>
      </c>
      <c r="D317" s="595"/>
    </row>
    <row r="318" spans="1:4" s="590" customFormat="1" ht="15">
      <c r="A318" s="812" t="s">
        <v>1247</v>
      </c>
      <c r="B318" s="807" t="s">
        <v>912</v>
      </c>
      <c r="C318" s="594">
        <v>661.35</v>
      </c>
      <c r="D318" s="595"/>
    </row>
    <row r="319" spans="1:4" s="590" customFormat="1" ht="15">
      <c r="A319" s="812" t="s">
        <v>1259</v>
      </c>
      <c r="B319" s="807" t="s">
        <v>1260</v>
      </c>
      <c r="C319" s="594">
        <v>1560</v>
      </c>
      <c r="D319" s="595"/>
    </row>
    <row r="320" spans="1:4" s="590" customFormat="1" ht="15">
      <c r="A320" s="812" t="s">
        <v>1196</v>
      </c>
      <c r="B320" s="807" t="s">
        <v>898</v>
      </c>
      <c r="C320" s="594">
        <v>202.32</v>
      </c>
      <c r="D320" s="595"/>
    </row>
    <row r="321" spans="1:4" s="590" customFormat="1" ht="15">
      <c r="A321" s="812" t="s">
        <v>1195</v>
      </c>
      <c r="B321" s="807" t="s">
        <v>898</v>
      </c>
      <c r="C321" s="594">
        <v>202.32</v>
      </c>
      <c r="D321" s="595"/>
    </row>
    <row r="322" spans="1:4" s="590" customFormat="1" ht="15">
      <c r="A322" s="812" t="s">
        <v>1194</v>
      </c>
      <c r="B322" s="807" t="s">
        <v>903</v>
      </c>
      <c r="C322" s="594">
        <v>396.71</v>
      </c>
      <c r="D322" s="595"/>
    </row>
    <row r="323" spans="1:4" s="590" customFormat="1" ht="15">
      <c r="A323" s="812" t="s">
        <v>1193</v>
      </c>
      <c r="B323" s="807" t="s">
        <v>903</v>
      </c>
      <c r="C323" s="594">
        <v>396.71</v>
      </c>
      <c r="D323" s="595"/>
    </row>
    <row r="324" spans="1:4" s="590" customFormat="1" ht="15">
      <c r="A324" s="812" t="s">
        <v>1192</v>
      </c>
      <c r="B324" s="807" t="s">
        <v>903</v>
      </c>
      <c r="C324" s="594">
        <v>396.71</v>
      </c>
      <c r="D324" s="595"/>
    </row>
    <row r="325" spans="1:4" s="590" customFormat="1" ht="15">
      <c r="A325" s="812" t="s">
        <v>1191</v>
      </c>
      <c r="B325" s="807" t="s">
        <v>912</v>
      </c>
      <c r="C325" s="594">
        <v>681.09</v>
      </c>
      <c r="D325" s="595"/>
    </row>
    <row r="326" spans="1:4" s="590" customFormat="1" ht="15">
      <c r="A326" s="812" t="s">
        <v>1190</v>
      </c>
      <c r="B326" s="807" t="s">
        <v>912</v>
      </c>
      <c r="C326" s="594">
        <v>661.35</v>
      </c>
      <c r="D326" s="595"/>
    </row>
    <row r="327" spans="1:4" s="590" customFormat="1" ht="15">
      <c r="A327" s="812" t="s">
        <v>1189</v>
      </c>
      <c r="B327" s="807" t="s">
        <v>912</v>
      </c>
      <c r="C327" s="594">
        <v>661.35</v>
      </c>
      <c r="D327" s="595"/>
    </row>
    <row r="328" spans="1:4" s="590" customFormat="1" ht="15">
      <c r="A328" s="812" t="s">
        <v>1188</v>
      </c>
      <c r="B328" s="807" t="s">
        <v>912</v>
      </c>
      <c r="C328" s="594">
        <v>661.35</v>
      </c>
      <c r="D328" s="595"/>
    </row>
    <row r="329" spans="1:4" s="590" customFormat="1" ht="15">
      <c r="A329" s="812" t="s">
        <v>1274</v>
      </c>
      <c r="B329" s="807" t="s">
        <v>1275</v>
      </c>
      <c r="C329" s="594">
        <v>2016.84</v>
      </c>
      <c r="D329" s="595"/>
    </row>
    <row r="330" spans="1:4" s="590" customFormat="1" ht="15">
      <c r="A330" s="812" t="s">
        <v>1272</v>
      </c>
      <c r="B330" s="807" t="s">
        <v>918</v>
      </c>
      <c r="C330" s="594">
        <v>981.36</v>
      </c>
      <c r="D330" s="595"/>
    </row>
    <row r="331" spans="1:4" s="590" customFormat="1" ht="15">
      <c r="A331" s="812" t="s">
        <v>1271</v>
      </c>
      <c r="B331" s="807" t="s">
        <v>918</v>
      </c>
      <c r="C331" s="594">
        <v>981.36</v>
      </c>
      <c r="D331" s="595"/>
    </row>
    <row r="332" spans="1:4" s="590" customFormat="1" ht="15">
      <c r="A332" s="812" t="s">
        <v>1270</v>
      </c>
      <c r="B332" s="807" t="s">
        <v>1023</v>
      </c>
      <c r="C332" s="594">
        <v>1933.88</v>
      </c>
      <c r="D332" s="595"/>
    </row>
    <row r="333" spans="1:4" s="590" customFormat="1" ht="15">
      <c r="A333" s="812" t="s">
        <v>1269</v>
      </c>
      <c r="B333" s="807" t="s">
        <v>898</v>
      </c>
      <c r="C333" s="594">
        <v>244.11</v>
      </c>
      <c r="D333" s="595"/>
    </row>
    <row r="334" spans="1:4" s="590" customFormat="1" ht="15">
      <c r="A334" s="812" t="s">
        <v>1268</v>
      </c>
      <c r="B334" s="807" t="s">
        <v>900</v>
      </c>
      <c r="C334" s="594">
        <v>461.82</v>
      </c>
      <c r="D334" s="595"/>
    </row>
    <row r="335" spans="1:4" s="590" customFormat="1" ht="15">
      <c r="A335" s="812" t="s">
        <v>1267</v>
      </c>
      <c r="B335" s="807" t="s">
        <v>900</v>
      </c>
      <c r="C335" s="594">
        <v>461.82</v>
      </c>
      <c r="D335" s="595"/>
    </row>
    <row r="336" spans="1:4" s="590" customFormat="1" ht="15">
      <c r="A336" s="812" t="s">
        <v>1266</v>
      </c>
      <c r="B336" s="807" t="s">
        <v>898</v>
      </c>
      <c r="C336" s="594">
        <v>202.32</v>
      </c>
      <c r="D336" s="595"/>
    </row>
    <row r="337" spans="1:4" s="590" customFormat="1" ht="15">
      <c r="A337" s="812" t="s">
        <v>1265</v>
      </c>
      <c r="B337" s="807" t="s">
        <v>898</v>
      </c>
      <c r="C337" s="594">
        <v>202.32</v>
      </c>
      <c r="D337" s="595"/>
    </row>
    <row r="338" spans="1:4" s="590" customFormat="1" ht="15">
      <c r="A338" s="812" t="s">
        <v>1264</v>
      </c>
      <c r="B338" s="807" t="s">
        <v>898</v>
      </c>
      <c r="C338" s="594">
        <v>202.32</v>
      </c>
      <c r="D338" s="595"/>
    </row>
    <row r="339" spans="1:4" s="590" customFormat="1" ht="15">
      <c r="A339" s="812" t="s">
        <v>1263</v>
      </c>
      <c r="B339" s="807" t="s">
        <v>947</v>
      </c>
      <c r="C339" s="594">
        <v>215.77</v>
      </c>
      <c r="D339" s="595"/>
    </row>
    <row r="340" spans="1:4" s="590" customFormat="1" ht="15">
      <c r="A340" s="812" t="s">
        <v>1262</v>
      </c>
      <c r="B340" s="807" t="s">
        <v>903</v>
      </c>
      <c r="C340" s="594">
        <v>396.71</v>
      </c>
      <c r="D340" s="595"/>
    </row>
    <row r="341" spans="1:4" s="590" customFormat="1" ht="15">
      <c r="A341" s="812" t="s">
        <v>1261</v>
      </c>
      <c r="B341" s="807" t="s">
        <v>934</v>
      </c>
      <c r="C341" s="594">
        <v>766.67</v>
      </c>
      <c r="D341" s="595"/>
    </row>
    <row r="342" spans="1:4" s="590" customFormat="1" ht="15">
      <c r="A342" s="812" t="s">
        <v>1284</v>
      </c>
      <c r="B342" s="807" t="s">
        <v>932</v>
      </c>
      <c r="C342" s="594">
        <v>910.9</v>
      </c>
      <c r="D342" s="595"/>
    </row>
    <row r="343" spans="1:4" s="590" customFormat="1" ht="15">
      <c r="A343" s="812" t="s">
        <v>1285</v>
      </c>
      <c r="B343" s="807" t="s">
        <v>898</v>
      </c>
      <c r="C343" s="594">
        <v>202.32</v>
      </c>
      <c r="D343" s="595"/>
    </row>
    <row r="344" spans="1:4" s="590" customFormat="1" ht="15">
      <c r="A344" s="812" t="s">
        <v>1283</v>
      </c>
      <c r="B344" s="807" t="s">
        <v>932</v>
      </c>
      <c r="C344" s="594">
        <v>910.9</v>
      </c>
      <c r="D344" s="595"/>
    </row>
    <row r="345" spans="1:4" s="590" customFormat="1" ht="15">
      <c r="A345" s="812" t="s">
        <v>1282</v>
      </c>
      <c r="B345" s="807" t="s">
        <v>963</v>
      </c>
      <c r="C345" s="594">
        <v>720</v>
      </c>
      <c r="D345" s="595"/>
    </row>
    <row r="346" spans="1:4" s="590" customFormat="1" ht="15">
      <c r="A346" s="812" t="s">
        <v>1278</v>
      </c>
      <c r="B346" s="807" t="s">
        <v>905</v>
      </c>
      <c r="C346" s="594">
        <v>252.35</v>
      </c>
      <c r="D346" s="595"/>
    </row>
    <row r="347" spans="1:4" s="590" customFormat="1" ht="15">
      <c r="A347" s="812" t="s">
        <v>1286</v>
      </c>
      <c r="B347" s="807" t="s">
        <v>898</v>
      </c>
      <c r="C347" s="594">
        <v>202.32</v>
      </c>
      <c r="D347" s="595"/>
    </row>
    <row r="348" spans="1:4" s="590" customFormat="1" ht="15">
      <c r="A348" s="812" t="s">
        <v>1298</v>
      </c>
      <c r="B348" s="807" t="s">
        <v>898</v>
      </c>
      <c r="C348" s="594">
        <v>202.32</v>
      </c>
      <c r="D348" s="595"/>
    </row>
    <row r="349" spans="1:4" s="590" customFormat="1" ht="15">
      <c r="A349" s="812" t="s">
        <v>1299</v>
      </c>
      <c r="B349" s="807" t="s">
        <v>900</v>
      </c>
      <c r="C349" s="594">
        <v>461.82</v>
      </c>
      <c r="D349" s="595"/>
    </row>
    <row r="350" spans="1:4" s="590" customFormat="1" ht="15">
      <c r="A350" s="812" t="s">
        <v>1300</v>
      </c>
      <c r="B350" s="807" t="s">
        <v>900</v>
      </c>
      <c r="C350" s="594">
        <v>461.82</v>
      </c>
      <c r="D350" s="595"/>
    </row>
    <row r="351" spans="1:4" s="590" customFormat="1" ht="15">
      <c r="A351" s="812" t="s">
        <v>1301</v>
      </c>
      <c r="B351" s="807" t="s">
        <v>900</v>
      </c>
      <c r="C351" s="594">
        <v>461.82</v>
      </c>
      <c r="D351" s="595"/>
    </row>
    <row r="352" spans="1:4" s="590" customFormat="1" ht="15">
      <c r="A352" s="812" t="s">
        <v>1277</v>
      </c>
      <c r="B352" s="807" t="s">
        <v>912</v>
      </c>
      <c r="C352" s="594">
        <v>661.35</v>
      </c>
      <c r="D352" s="595"/>
    </row>
    <row r="353" spans="1:4" s="590" customFormat="1" ht="15">
      <c r="A353" s="812" t="s">
        <v>1279</v>
      </c>
      <c r="B353" s="807" t="s">
        <v>912</v>
      </c>
      <c r="C353" s="594">
        <v>661.35</v>
      </c>
      <c r="D353" s="595"/>
    </row>
    <row r="354" spans="1:4" s="590" customFormat="1" ht="15">
      <c r="A354" s="812" t="s">
        <v>1280</v>
      </c>
      <c r="B354" s="807" t="s">
        <v>912</v>
      </c>
      <c r="C354" s="594">
        <v>661.35</v>
      </c>
      <c r="D354" s="595"/>
    </row>
    <row r="355" spans="1:4" s="590" customFormat="1" ht="15">
      <c r="A355" s="812" t="s">
        <v>1281</v>
      </c>
      <c r="B355" s="807" t="s">
        <v>912</v>
      </c>
      <c r="C355" s="594">
        <v>661.35</v>
      </c>
      <c r="D355" s="595"/>
    </row>
    <row r="356" spans="1:4" s="590" customFormat="1" ht="15">
      <c r="A356" s="812" t="s">
        <v>1287</v>
      </c>
      <c r="B356" s="807" t="s">
        <v>922</v>
      </c>
      <c r="C356" s="594">
        <v>829.64</v>
      </c>
      <c r="D356" s="595"/>
    </row>
    <row r="357" spans="1:4" s="590" customFormat="1" ht="15">
      <c r="A357" s="812" t="s">
        <v>1288</v>
      </c>
      <c r="B357" s="807" t="s">
        <v>900</v>
      </c>
      <c r="C357" s="594">
        <v>461.82</v>
      </c>
      <c r="D357" s="595"/>
    </row>
    <row r="358" spans="1:4" s="590" customFormat="1" ht="15">
      <c r="A358" s="812" t="s">
        <v>1289</v>
      </c>
      <c r="B358" s="807" t="s">
        <v>900</v>
      </c>
      <c r="C358" s="594">
        <v>461.82</v>
      </c>
      <c r="D358" s="595"/>
    </row>
    <row r="359" spans="1:4" s="590" customFormat="1" ht="15">
      <c r="A359" s="812" t="s">
        <v>1290</v>
      </c>
      <c r="B359" s="807" t="s">
        <v>900</v>
      </c>
      <c r="C359" s="594">
        <v>461.82</v>
      </c>
      <c r="D359" s="595"/>
    </row>
    <row r="360" spans="1:4" s="590" customFormat="1" ht="15">
      <c r="A360" s="812" t="s">
        <v>1291</v>
      </c>
      <c r="B360" s="807" t="s">
        <v>900</v>
      </c>
      <c r="C360" s="594">
        <v>461.82</v>
      </c>
      <c r="D360" s="595"/>
    </row>
    <row r="361" spans="1:4" s="590" customFormat="1" ht="15">
      <c r="A361" s="812" t="s">
        <v>1292</v>
      </c>
      <c r="B361" s="807" t="s">
        <v>900</v>
      </c>
      <c r="C361" s="594">
        <v>461.82</v>
      </c>
      <c r="D361" s="595"/>
    </row>
    <row r="362" spans="1:4" s="590" customFormat="1" ht="15">
      <c r="A362" s="812" t="s">
        <v>1293</v>
      </c>
      <c r="B362" s="807" t="s">
        <v>898</v>
      </c>
      <c r="C362" s="594">
        <v>202.32</v>
      </c>
      <c r="D362" s="595"/>
    </row>
    <row r="363" spans="1:4" s="590" customFormat="1" ht="15">
      <c r="A363" s="812" t="s">
        <v>1302</v>
      </c>
      <c r="B363" s="807" t="s">
        <v>912</v>
      </c>
      <c r="C363" s="594">
        <v>661.35</v>
      </c>
      <c r="D363" s="595"/>
    </row>
    <row r="364" spans="1:4" s="590" customFormat="1" ht="15">
      <c r="A364" s="812" t="s">
        <v>1407</v>
      </c>
      <c r="B364" s="807" t="s">
        <v>900</v>
      </c>
      <c r="C364" s="594">
        <v>461.82</v>
      </c>
      <c r="D364" s="595"/>
    </row>
    <row r="365" spans="1:4" s="590" customFormat="1" ht="15">
      <c r="A365" s="812" t="s">
        <v>1406</v>
      </c>
      <c r="B365" s="807" t="s">
        <v>898</v>
      </c>
      <c r="C365" s="594">
        <v>202.32</v>
      </c>
      <c r="D365" s="595"/>
    </row>
    <row r="366" spans="1:4" s="590" customFormat="1" ht="15">
      <c r="A366" s="812" t="s">
        <v>1363</v>
      </c>
      <c r="B366" s="807" t="s">
        <v>947</v>
      </c>
      <c r="C366" s="594">
        <v>215.77</v>
      </c>
      <c r="D366" s="595"/>
    </row>
    <row r="367" spans="1:4" s="590" customFormat="1" ht="15">
      <c r="A367" s="812" t="s">
        <v>1319</v>
      </c>
      <c r="B367" s="807" t="s">
        <v>947</v>
      </c>
      <c r="C367" s="594">
        <v>215.77</v>
      </c>
      <c r="D367" s="595"/>
    </row>
    <row r="368" spans="1:4" s="590" customFormat="1" ht="15">
      <c r="A368" s="812" t="s">
        <v>1318</v>
      </c>
      <c r="B368" s="807" t="s">
        <v>903</v>
      </c>
      <c r="C368" s="594">
        <v>396.71</v>
      </c>
      <c r="D368" s="595"/>
    </row>
    <row r="369" spans="1:4" s="590" customFormat="1" ht="15">
      <c r="A369" s="812" t="s">
        <v>1317</v>
      </c>
      <c r="B369" s="807" t="s">
        <v>912</v>
      </c>
      <c r="C369" s="594">
        <v>661.35</v>
      </c>
      <c r="D369" s="595"/>
    </row>
    <row r="370" spans="1:4" s="590" customFormat="1" ht="15">
      <c r="A370" s="812" t="s">
        <v>1443</v>
      </c>
      <c r="B370" s="807" t="s">
        <v>1200</v>
      </c>
      <c r="C370" s="594">
        <v>1541.79</v>
      </c>
      <c r="D370" s="595"/>
    </row>
    <row r="371" spans="1:4" s="590" customFormat="1" ht="15">
      <c r="A371" s="812" t="s">
        <v>1441</v>
      </c>
      <c r="B371" s="807" t="s">
        <v>1442</v>
      </c>
      <c r="C371" s="594">
        <v>5583.14</v>
      </c>
      <c r="D371" s="595"/>
    </row>
    <row r="372" spans="1:4" s="590" customFormat="1" ht="15">
      <c r="A372" s="812" t="s">
        <v>1440</v>
      </c>
      <c r="B372" s="807" t="s">
        <v>912</v>
      </c>
      <c r="C372" s="594">
        <v>661.35</v>
      </c>
      <c r="D372" s="595"/>
    </row>
    <row r="373" spans="1:4" s="590" customFormat="1" ht="15">
      <c r="A373" s="812" t="s">
        <v>1308</v>
      </c>
      <c r="B373" s="807" t="s">
        <v>947</v>
      </c>
      <c r="C373" s="594">
        <v>215.77</v>
      </c>
      <c r="D373" s="595"/>
    </row>
    <row r="374" spans="1:4" s="590" customFormat="1" ht="15">
      <c r="A374" s="812" t="s">
        <v>1316</v>
      </c>
      <c r="B374" s="807" t="s">
        <v>910</v>
      </c>
      <c r="C374" s="594">
        <v>1522.02</v>
      </c>
      <c r="D374" s="595"/>
    </row>
    <row r="375" spans="1:4" s="590" customFormat="1" ht="15">
      <c r="A375" s="812" t="s">
        <v>1314</v>
      </c>
      <c r="B375" s="807" t="s">
        <v>1315</v>
      </c>
      <c r="C375" s="594">
        <v>1972.7</v>
      </c>
      <c r="D375" s="595"/>
    </row>
    <row r="376" spans="1:4" s="590" customFormat="1" ht="15">
      <c r="A376" s="812" t="s">
        <v>1313</v>
      </c>
      <c r="B376" s="807" t="s">
        <v>898</v>
      </c>
      <c r="C376" s="594">
        <v>202.32</v>
      </c>
      <c r="D376" s="595"/>
    </row>
    <row r="377" spans="1:4" s="590" customFormat="1" ht="15">
      <c r="A377" s="812" t="s">
        <v>1312</v>
      </c>
      <c r="B377" s="807" t="s">
        <v>898</v>
      </c>
      <c r="C377" s="594">
        <v>202.32</v>
      </c>
      <c r="D377" s="595"/>
    </row>
    <row r="378" spans="1:4" s="590" customFormat="1" ht="15">
      <c r="A378" s="812" t="s">
        <v>1311</v>
      </c>
      <c r="B378" s="807" t="s">
        <v>898</v>
      </c>
      <c r="C378" s="594">
        <v>202.32</v>
      </c>
      <c r="D378" s="595"/>
    </row>
    <row r="379" spans="1:4" s="590" customFormat="1" ht="15">
      <c r="A379" s="812" t="s">
        <v>1310</v>
      </c>
      <c r="B379" s="807" t="s">
        <v>898</v>
      </c>
      <c r="C379" s="594">
        <v>202.32</v>
      </c>
      <c r="D379" s="595"/>
    </row>
    <row r="380" spans="1:4" s="590" customFormat="1" ht="15">
      <c r="A380" s="812" t="s">
        <v>1309</v>
      </c>
      <c r="B380" s="807" t="s">
        <v>898</v>
      </c>
      <c r="C380" s="594">
        <v>202.32</v>
      </c>
      <c r="D380" s="595"/>
    </row>
    <row r="381" spans="1:4" s="590" customFormat="1" ht="15">
      <c r="A381" s="812" t="s">
        <v>1307</v>
      </c>
      <c r="B381" s="807" t="s">
        <v>903</v>
      </c>
      <c r="C381" s="594">
        <v>396.71</v>
      </c>
      <c r="D381" s="595"/>
    </row>
    <row r="382" spans="1:4" s="590" customFormat="1" ht="15">
      <c r="A382" s="812" t="s">
        <v>1306</v>
      </c>
      <c r="B382" s="807" t="s">
        <v>903</v>
      </c>
      <c r="C382" s="594">
        <v>396.71</v>
      </c>
      <c r="D382" s="595"/>
    </row>
    <row r="383" spans="1:4" s="590" customFormat="1" ht="15">
      <c r="A383" s="812" t="s">
        <v>1305</v>
      </c>
      <c r="B383" s="807" t="s">
        <v>903</v>
      </c>
      <c r="C383" s="594">
        <v>396.71</v>
      </c>
      <c r="D383" s="595"/>
    </row>
    <row r="384" spans="1:4" s="590" customFormat="1" ht="15">
      <c r="A384" s="812" t="s">
        <v>1304</v>
      </c>
      <c r="B384" s="807" t="s">
        <v>905</v>
      </c>
      <c r="C384" s="594">
        <v>252.35</v>
      </c>
      <c r="D384" s="595"/>
    </row>
    <row r="385" spans="1:4" s="590" customFormat="1" ht="15">
      <c r="A385" s="812" t="s">
        <v>1303</v>
      </c>
      <c r="B385" s="807" t="s">
        <v>898</v>
      </c>
      <c r="C385" s="594">
        <v>325.42</v>
      </c>
      <c r="D385" s="595"/>
    </row>
    <row r="386" spans="1:4" s="590" customFormat="1" ht="15">
      <c r="A386" s="812" t="s">
        <v>1345</v>
      </c>
      <c r="B386" s="807" t="s">
        <v>1346</v>
      </c>
      <c r="C386" s="594">
        <v>602.33000000000004</v>
      </c>
      <c r="D386" s="595"/>
    </row>
    <row r="387" spans="1:4" s="590" customFormat="1" ht="15">
      <c r="A387" s="812" t="s">
        <v>1344</v>
      </c>
      <c r="B387" s="807" t="s">
        <v>918</v>
      </c>
      <c r="C387" s="594">
        <v>981.36</v>
      </c>
      <c r="D387" s="595"/>
    </row>
    <row r="388" spans="1:4" s="590" customFormat="1" ht="15">
      <c r="A388" s="812" t="s">
        <v>1343</v>
      </c>
      <c r="B388" s="807" t="s">
        <v>918</v>
      </c>
      <c r="C388" s="594">
        <v>981.36</v>
      </c>
      <c r="D388" s="595"/>
    </row>
    <row r="389" spans="1:4" s="590" customFormat="1" ht="15">
      <c r="A389" s="812" t="s">
        <v>1342</v>
      </c>
      <c r="B389" s="807" t="s">
        <v>1023</v>
      </c>
      <c r="C389" s="594">
        <v>1933.88</v>
      </c>
      <c r="D389" s="595"/>
    </row>
    <row r="390" spans="1:4" s="590" customFormat="1" ht="15">
      <c r="A390" s="812" t="s">
        <v>1341</v>
      </c>
      <c r="B390" s="807" t="s">
        <v>1325</v>
      </c>
      <c r="C390" s="594">
        <v>1075.9000000000001</v>
      </c>
      <c r="D390" s="595"/>
    </row>
    <row r="391" spans="1:4" s="590" customFormat="1" ht="15">
      <c r="A391" s="812" t="s">
        <v>1340</v>
      </c>
      <c r="B391" s="807" t="s">
        <v>900</v>
      </c>
      <c r="C391" s="594">
        <v>461.82</v>
      </c>
      <c r="D391" s="595"/>
    </row>
    <row r="392" spans="1:4" s="590" customFormat="1" ht="15">
      <c r="A392" s="812" t="s">
        <v>1339</v>
      </c>
      <c r="B392" s="807" t="s">
        <v>900</v>
      </c>
      <c r="C392" s="594">
        <v>461.82</v>
      </c>
      <c r="D392" s="595"/>
    </row>
    <row r="393" spans="1:4" s="590" customFormat="1" ht="15">
      <c r="A393" s="812" t="s">
        <v>1338</v>
      </c>
      <c r="B393" s="807" t="s">
        <v>900</v>
      </c>
      <c r="C393" s="594">
        <v>461.82</v>
      </c>
      <c r="D393" s="595"/>
    </row>
    <row r="394" spans="1:4" s="590" customFormat="1" ht="15">
      <c r="A394" s="812" t="s">
        <v>1337</v>
      </c>
      <c r="B394" s="807" t="s">
        <v>898</v>
      </c>
      <c r="C394" s="594">
        <v>202.32</v>
      </c>
      <c r="D394" s="595"/>
    </row>
    <row r="395" spans="1:4" s="590" customFormat="1" ht="15">
      <c r="A395" s="812" t="s">
        <v>1336</v>
      </c>
      <c r="B395" s="807" t="s">
        <v>947</v>
      </c>
      <c r="C395" s="594">
        <v>215.77</v>
      </c>
      <c r="D395" s="595"/>
    </row>
    <row r="396" spans="1:4" s="590" customFormat="1" ht="15">
      <c r="A396" s="812" t="s">
        <v>1335</v>
      </c>
      <c r="B396" s="807" t="s">
        <v>903</v>
      </c>
      <c r="C396" s="594">
        <v>396.71</v>
      </c>
      <c r="D396" s="595"/>
    </row>
    <row r="397" spans="1:4" s="590" customFormat="1" ht="15">
      <c r="A397" s="812" t="s">
        <v>1334</v>
      </c>
      <c r="B397" s="807" t="s">
        <v>903</v>
      </c>
      <c r="C397" s="594">
        <v>396.71</v>
      </c>
      <c r="D397" s="595"/>
    </row>
    <row r="398" spans="1:4" s="590" customFormat="1" ht="15">
      <c r="A398" s="812" t="s">
        <v>1333</v>
      </c>
      <c r="B398" s="807" t="s">
        <v>963</v>
      </c>
      <c r="C398" s="594">
        <v>720</v>
      </c>
      <c r="D398" s="595"/>
    </row>
    <row r="399" spans="1:4" s="590" customFormat="1" ht="15">
      <c r="A399" s="812" t="s">
        <v>1332</v>
      </c>
      <c r="B399" s="807" t="s">
        <v>905</v>
      </c>
      <c r="C399" s="594">
        <v>252.35</v>
      </c>
      <c r="D399" s="595"/>
    </row>
    <row r="400" spans="1:4" s="590" customFormat="1" ht="15">
      <c r="A400" s="812" t="s">
        <v>1331</v>
      </c>
      <c r="B400" s="807" t="s">
        <v>912</v>
      </c>
      <c r="C400" s="594">
        <v>661.35</v>
      </c>
      <c r="D400" s="595"/>
    </row>
    <row r="401" spans="1:4" s="590" customFormat="1" ht="15">
      <c r="A401" s="812" t="s">
        <v>1330</v>
      </c>
      <c r="B401" s="807" t="s">
        <v>912</v>
      </c>
      <c r="C401" s="594">
        <v>661.35</v>
      </c>
      <c r="D401" s="595"/>
    </row>
    <row r="402" spans="1:4" s="590" customFormat="1" ht="15">
      <c r="A402" s="812" t="s">
        <v>1329</v>
      </c>
      <c r="B402" s="807" t="s">
        <v>912</v>
      </c>
      <c r="C402" s="594">
        <v>661.35</v>
      </c>
      <c r="D402" s="595"/>
    </row>
    <row r="403" spans="1:4" s="590" customFormat="1" ht="15">
      <c r="A403" s="812" t="s">
        <v>1328</v>
      </c>
      <c r="B403" s="807" t="s">
        <v>912</v>
      </c>
      <c r="C403" s="594">
        <v>661.35</v>
      </c>
      <c r="D403" s="595"/>
    </row>
    <row r="404" spans="1:4" s="590" customFormat="1" ht="15">
      <c r="A404" s="812" t="s">
        <v>1326</v>
      </c>
      <c r="B404" s="807" t="s">
        <v>1005</v>
      </c>
      <c r="C404" s="594">
        <v>2238.2399999999998</v>
      </c>
      <c r="D404" s="595"/>
    </row>
    <row r="405" spans="1:4" s="590" customFormat="1" ht="15">
      <c r="A405" s="812" t="s">
        <v>1324</v>
      </c>
      <c r="B405" s="807" t="s">
        <v>1325</v>
      </c>
      <c r="C405" s="594">
        <v>1075.9000000000001</v>
      </c>
      <c r="D405" s="595"/>
    </row>
    <row r="406" spans="1:4" s="590" customFormat="1" ht="15">
      <c r="A406" s="812" t="s">
        <v>1347</v>
      </c>
      <c r="B406" s="807" t="s">
        <v>912</v>
      </c>
      <c r="C406" s="594">
        <v>661.35</v>
      </c>
      <c r="D406" s="595"/>
    </row>
    <row r="407" spans="1:4" s="590" customFormat="1" ht="15">
      <c r="A407" s="812" t="s">
        <v>1294</v>
      </c>
      <c r="B407" s="807" t="s">
        <v>898</v>
      </c>
      <c r="C407" s="594">
        <v>202.32</v>
      </c>
      <c r="D407" s="595"/>
    </row>
    <row r="408" spans="1:4" s="590" customFormat="1" ht="15">
      <c r="A408" s="812" t="s">
        <v>1295</v>
      </c>
      <c r="B408" s="807" t="s">
        <v>898</v>
      </c>
      <c r="C408" s="594">
        <v>202.32</v>
      </c>
      <c r="D408" s="595"/>
    </row>
    <row r="409" spans="1:4" s="590" customFormat="1" ht="15">
      <c r="A409" s="812" t="s">
        <v>1296</v>
      </c>
      <c r="B409" s="807" t="s">
        <v>898</v>
      </c>
      <c r="C409" s="594">
        <v>202.32</v>
      </c>
      <c r="D409" s="595"/>
    </row>
    <row r="410" spans="1:4" s="590" customFormat="1" ht="15">
      <c r="A410" s="812" t="s">
        <v>1297</v>
      </c>
      <c r="B410" s="807" t="s">
        <v>898</v>
      </c>
      <c r="C410" s="594">
        <v>202.32</v>
      </c>
      <c r="D410" s="595"/>
    </row>
    <row r="411" spans="1:4" s="590" customFormat="1" ht="15">
      <c r="A411" s="812" t="s">
        <v>1362</v>
      </c>
      <c r="B411" s="807" t="s">
        <v>947</v>
      </c>
      <c r="C411" s="594">
        <v>215.77</v>
      </c>
      <c r="D411" s="595"/>
    </row>
    <row r="412" spans="1:4" s="590" customFormat="1" ht="15">
      <c r="A412" s="812" t="s">
        <v>1361</v>
      </c>
      <c r="B412" s="807" t="s">
        <v>903</v>
      </c>
      <c r="C412" s="594">
        <v>396.71</v>
      </c>
      <c r="D412" s="595"/>
    </row>
    <row r="413" spans="1:4" s="590" customFormat="1" ht="15">
      <c r="A413" s="812" t="s">
        <v>1360</v>
      </c>
      <c r="B413" s="807" t="s">
        <v>903</v>
      </c>
      <c r="C413" s="594">
        <v>396.71</v>
      </c>
      <c r="D413" s="595"/>
    </row>
    <row r="414" spans="1:4" s="590" customFormat="1" ht="15">
      <c r="A414" s="812" t="s">
        <v>1359</v>
      </c>
      <c r="B414" s="807" t="s">
        <v>912</v>
      </c>
      <c r="C414" s="594">
        <v>661.35</v>
      </c>
      <c r="D414" s="595"/>
    </row>
    <row r="415" spans="1:4" s="590" customFormat="1" ht="15">
      <c r="A415" s="812" t="s">
        <v>1358</v>
      </c>
      <c r="B415" s="807" t="s">
        <v>1009</v>
      </c>
      <c r="C415" s="594">
        <v>1262.95</v>
      </c>
      <c r="D415" s="595"/>
    </row>
    <row r="416" spans="1:4" s="590" customFormat="1" ht="15">
      <c r="A416" s="812" t="s">
        <v>1357</v>
      </c>
      <c r="B416" s="807" t="s">
        <v>1023</v>
      </c>
      <c r="C416" s="594">
        <v>1933.88</v>
      </c>
      <c r="D416" s="595"/>
    </row>
    <row r="417" spans="1:4" s="590" customFormat="1" ht="15">
      <c r="A417" s="812" t="s">
        <v>1327</v>
      </c>
      <c r="B417" s="807" t="s">
        <v>949</v>
      </c>
      <c r="C417" s="594">
        <v>502.51</v>
      </c>
      <c r="D417" s="595"/>
    </row>
    <row r="418" spans="1:4" s="590" customFormat="1" ht="15">
      <c r="A418" s="812" t="s">
        <v>1356</v>
      </c>
      <c r="B418" s="807" t="s">
        <v>1099</v>
      </c>
      <c r="C418" s="594">
        <v>2506.65</v>
      </c>
      <c r="D418" s="595"/>
    </row>
    <row r="419" spans="1:4" s="590" customFormat="1" ht="15">
      <c r="A419" s="812" t="s">
        <v>1355</v>
      </c>
      <c r="B419" s="807" t="s">
        <v>900</v>
      </c>
      <c r="C419" s="594">
        <v>461.82</v>
      </c>
      <c r="D419" s="595"/>
    </row>
    <row r="420" spans="1:4" s="590" customFormat="1" ht="15">
      <c r="A420" s="812" t="s">
        <v>1354</v>
      </c>
      <c r="B420" s="807" t="s">
        <v>900</v>
      </c>
      <c r="C420" s="594">
        <v>461.82</v>
      </c>
      <c r="D420" s="595"/>
    </row>
    <row r="421" spans="1:4" s="590" customFormat="1" ht="15">
      <c r="A421" s="812" t="s">
        <v>1353</v>
      </c>
      <c r="B421" s="807" t="s">
        <v>900</v>
      </c>
      <c r="C421" s="594">
        <v>461.82</v>
      </c>
      <c r="D421" s="595"/>
    </row>
    <row r="422" spans="1:4" s="590" customFormat="1" ht="15">
      <c r="A422" s="812" t="s">
        <v>1352</v>
      </c>
      <c r="B422" s="807" t="s">
        <v>898</v>
      </c>
      <c r="C422" s="594">
        <v>202.32</v>
      </c>
      <c r="D422" s="595"/>
    </row>
    <row r="423" spans="1:4" s="590" customFormat="1" ht="15">
      <c r="A423" s="812" t="s">
        <v>1351</v>
      </c>
      <c r="B423" s="807" t="s">
        <v>898</v>
      </c>
      <c r="C423" s="594">
        <v>202.32</v>
      </c>
      <c r="D423" s="595"/>
    </row>
    <row r="424" spans="1:4" s="590" customFormat="1" ht="15">
      <c r="A424" s="812" t="s">
        <v>1350</v>
      </c>
      <c r="B424" s="807" t="s">
        <v>898</v>
      </c>
      <c r="C424" s="594">
        <v>202.32</v>
      </c>
      <c r="D424" s="595"/>
    </row>
    <row r="425" spans="1:4" s="590" customFormat="1" ht="15">
      <c r="A425" s="812" t="s">
        <v>1349</v>
      </c>
      <c r="B425" s="807" t="s">
        <v>947</v>
      </c>
      <c r="C425" s="594">
        <v>215.77</v>
      </c>
      <c r="D425" s="595"/>
    </row>
    <row r="426" spans="1:4" s="590" customFormat="1" ht="15">
      <c r="A426" s="812" t="s">
        <v>1348</v>
      </c>
      <c r="B426" s="807" t="s">
        <v>905</v>
      </c>
      <c r="C426" s="594">
        <v>252.35</v>
      </c>
      <c r="D426" s="595"/>
    </row>
    <row r="427" spans="1:4" s="590" customFormat="1" ht="15">
      <c r="A427" s="812" t="s">
        <v>1386</v>
      </c>
      <c r="B427" s="807" t="s">
        <v>912</v>
      </c>
      <c r="C427" s="594">
        <v>661.35</v>
      </c>
      <c r="D427" s="595"/>
    </row>
    <row r="428" spans="1:4" s="590" customFormat="1" ht="15">
      <c r="A428" s="812" t="s">
        <v>1385</v>
      </c>
      <c r="B428" s="807" t="s">
        <v>918</v>
      </c>
      <c r="C428" s="594">
        <v>981.36</v>
      </c>
      <c r="D428" s="595"/>
    </row>
    <row r="429" spans="1:4" s="590" customFormat="1" ht="15">
      <c r="A429" s="812" t="s">
        <v>1384</v>
      </c>
      <c r="B429" s="807" t="s">
        <v>1023</v>
      </c>
      <c r="C429" s="594">
        <v>1933.88</v>
      </c>
      <c r="D429" s="595"/>
    </row>
    <row r="430" spans="1:4" s="590" customFormat="1" ht="15">
      <c r="A430" s="812" t="s">
        <v>1383</v>
      </c>
      <c r="B430" s="807" t="s">
        <v>920</v>
      </c>
      <c r="C430" s="594">
        <v>1369.37</v>
      </c>
      <c r="D430" s="595"/>
    </row>
    <row r="431" spans="1:4" s="590" customFormat="1" ht="15">
      <c r="A431" s="812" t="s">
        <v>1382</v>
      </c>
      <c r="B431" s="807" t="s">
        <v>900</v>
      </c>
      <c r="C431" s="594">
        <v>461.82</v>
      </c>
      <c r="D431" s="595"/>
    </row>
    <row r="432" spans="1:4" s="590" customFormat="1" ht="15">
      <c r="A432" s="812" t="s">
        <v>1381</v>
      </c>
      <c r="B432" s="807" t="s">
        <v>898</v>
      </c>
      <c r="C432" s="594">
        <v>202.32</v>
      </c>
      <c r="D432" s="595"/>
    </row>
    <row r="433" spans="1:4" s="590" customFormat="1" ht="15">
      <c r="A433" s="812" t="s">
        <v>1380</v>
      </c>
      <c r="B433" s="807" t="s">
        <v>898</v>
      </c>
      <c r="C433" s="594">
        <v>202.32</v>
      </c>
      <c r="D433" s="595"/>
    </row>
    <row r="434" spans="1:4" s="590" customFormat="1" ht="15">
      <c r="A434" s="812" t="s">
        <v>1379</v>
      </c>
      <c r="B434" s="807" t="s">
        <v>898</v>
      </c>
      <c r="C434" s="594">
        <v>202.32</v>
      </c>
      <c r="D434" s="595"/>
    </row>
    <row r="435" spans="1:4" s="590" customFormat="1" ht="15">
      <c r="A435" s="812" t="s">
        <v>1378</v>
      </c>
      <c r="B435" s="807" t="s">
        <v>898</v>
      </c>
      <c r="C435" s="594">
        <v>202.32</v>
      </c>
      <c r="D435" s="595"/>
    </row>
    <row r="436" spans="1:4" s="590" customFormat="1" ht="15">
      <c r="A436" s="812" t="s">
        <v>1377</v>
      </c>
      <c r="B436" s="807" t="s">
        <v>898</v>
      </c>
      <c r="C436" s="594">
        <v>202.32</v>
      </c>
      <c r="D436" s="595"/>
    </row>
    <row r="437" spans="1:4" s="590" customFormat="1" ht="15">
      <c r="A437" s="812" t="s">
        <v>1375</v>
      </c>
      <c r="B437" s="807" t="s">
        <v>1376</v>
      </c>
      <c r="C437" s="594">
        <v>3444.5</v>
      </c>
      <c r="D437" s="595"/>
    </row>
    <row r="438" spans="1:4" s="590" customFormat="1" ht="15">
      <c r="A438" s="812" t="s">
        <v>1374</v>
      </c>
      <c r="B438" s="807" t="s">
        <v>947</v>
      </c>
      <c r="C438" s="594">
        <v>215.77</v>
      </c>
      <c r="D438" s="595"/>
    </row>
    <row r="439" spans="1:4" s="590" customFormat="1" ht="15">
      <c r="A439" s="812" t="s">
        <v>1373</v>
      </c>
      <c r="B439" s="807" t="s">
        <v>912</v>
      </c>
      <c r="C439" s="594">
        <v>681.09</v>
      </c>
      <c r="D439" s="595"/>
    </row>
    <row r="440" spans="1:4" s="590" customFormat="1" ht="15">
      <c r="A440" s="812" t="s">
        <v>1372</v>
      </c>
      <c r="B440" s="807" t="s">
        <v>912</v>
      </c>
      <c r="C440" s="594">
        <v>661.35</v>
      </c>
      <c r="D440" s="595"/>
    </row>
    <row r="441" spans="1:4" s="590" customFormat="1" ht="15">
      <c r="A441" s="812" t="s">
        <v>1371</v>
      </c>
      <c r="B441" s="807" t="s">
        <v>912</v>
      </c>
      <c r="C441" s="594">
        <v>661.35</v>
      </c>
      <c r="D441" s="595"/>
    </row>
    <row r="442" spans="1:4" s="590" customFormat="1" ht="15">
      <c r="A442" s="812" t="s">
        <v>1370</v>
      </c>
      <c r="B442" s="807" t="s">
        <v>916</v>
      </c>
      <c r="C442" s="594">
        <v>686.99</v>
      </c>
      <c r="D442" s="595"/>
    </row>
    <row r="443" spans="1:4" s="590" customFormat="1" ht="15">
      <c r="A443" s="812" t="s">
        <v>1369</v>
      </c>
      <c r="B443" s="807" t="s">
        <v>898</v>
      </c>
      <c r="C443" s="594">
        <v>244.11</v>
      </c>
      <c r="D443" s="595"/>
    </row>
    <row r="444" spans="1:4" s="590" customFormat="1" ht="15">
      <c r="A444" s="812" t="s">
        <v>1368</v>
      </c>
      <c r="B444" s="807" t="s">
        <v>898</v>
      </c>
      <c r="C444" s="594">
        <v>244.11</v>
      </c>
      <c r="D444" s="595"/>
    </row>
    <row r="445" spans="1:4" s="590" customFormat="1" ht="15">
      <c r="A445" s="812" t="s">
        <v>1387</v>
      </c>
      <c r="B445" s="807" t="s">
        <v>912</v>
      </c>
      <c r="C445" s="594">
        <v>661.35</v>
      </c>
      <c r="D445" s="595"/>
    </row>
    <row r="446" spans="1:4" s="590" customFormat="1" ht="15">
      <c r="A446" s="812" t="s">
        <v>1446</v>
      </c>
      <c r="B446" s="807" t="s">
        <v>912</v>
      </c>
      <c r="C446" s="594">
        <v>661.37</v>
      </c>
      <c r="D446" s="595"/>
    </row>
    <row r="447" spans="1:4" s="590" customFormat="1" ht="15">
      <c r="A447" s="812" t="s">
        <v>1405</v>
      </c>
      <c r="B447" s="807" t="s">
        <v>900</v>
      </c>
      <c r="C447" s="594">
        <v>461.82</v>
      </c>
      <c r="D447" s="595"/>
    </row>
    <row r="448" spans="1:4" s="590" customFormat="1" ht="15">
      <c r="A448" s="812" t="s">
        <v>1404</v>
      </c>
      <c r="B448" s="807" t="s">
        <v>900</v>
      </c>
      <c r="C448" s="594">
        <v>461.82</v>
      </c>
      <c r="D448" s="595"/>
    </row>
    <row r="449" spans="1:4" s="590" customFormat="1" ht="15">
      <c r="A449" s="812" t="s">
        <v>1403</v>
      </c>
      <c r="B449" s="807" t="s">
        <v>900</v>
      </c>
      <c r="C449" s="594">
        <v>461.82</v>
      </c>
      <c r="D449" s="595"/>
    </row>
    <row r="450" spans="1:4" s="590" customFormat="1" ht="15">
      <c r="A450" s="812" t="s">
        <v>1402</v>
      </c>
      <c r="B450" s="807" t="s">
        <v>900</v>
      </c>
      <c r="C450" s="594">
        <v>461.82</v>
      </c>
      <c r="D450" s="595"/>
    </row>
    <row r="451" spans="1:4" s="590" customFormat="1" ht="15">
      <c r="A451" s="812" t="s">
        <v>1401</v>
      </c>
      <c r="B451" s="807" t="s">
        <v>900</v>
      </c>
      <c r="C451" s="594">
        <v>461.82</v>
      </c>
      <c r="D451" s="595"/>
    </row>
    <row r="452" spans="1:4" s="590" customFormat="1" ht="15">
      <c r="A452" s="812" t="s">
        <v>1400</v>
      </c>
      <c r="B452" s="807" t="s">
        <v>898</v>
      </c>
      <c r="C452" s="594">
        <v>202.32</v>
      </c>
      <c r="D452" s="595"/>
    </row>
    <row r="453" spans="1:4" s="590" customFormat="1" ht="15">
      <c r="A453" s="812" t="s">
        <v>1399</v>
      </c>
      <c r="B453" s="807" t="s">
        <v>898</v>
      </c>
      <c r="C453" s="594">
        <v>202.32</v>
      </c>
      <c r="D453" s="595"/>
    </row>
    <row r="454" spans="1:4" s="590" customFormat="1" ht="15">
      <c r="A454" s="812" t="s">
        <v>1398</v>
      </c>
      <c r="B454" s="807" t="s">
        <v>898</v>
      </c>
      <c r="C454" s="594">
        <v>202.32</v>
      </c>
      <c r="D454" s="595"/>
    </row>
    <row r="455" spans="1:4" s="590" customFormat="1" ht="15">
      <c r="A455" s="812" t="s">
        <v>1397</v>
      </c>
      <c r="B455" s="807" t="s">
        <v>898</v>
      </c>
      <c r="C455" s="594">
        <v>202.32</v>
      </c>
      <c r="D455" s="595"/>
    </row>
    <row r="456" spans="1:4" s="590" customFormat="1" ht="15">
      <c r="A456" s="812" t="s">
        <v>1396</v>
      </c>
      <c r="B456" s="807" t="s">
        <v>898</v>
      </c>
      <c r="C456" s="594">
        <v>202.32</v>
      </c>
      <c r="D456" s="595"/>
    </row>
    <row r="457" spans="1:4" s="590" customFormat="1" ht="15">
      <c r="A457" s="812" t="s">
        <v>1395</v>
      </c>
      <c r="B457" s="807" t="s">
        <v>898</v>
      </c>
      <c r="C457" s="594">
        <v>202.32</v>
      </c>
      <c r="D457" s="595"/>
    </row>
    <row r="458" spans="1:4" s="590" customFormat="1" ht="15">
      <c r="A458" s="812" t="s">
        <v>1394</v>
      </c>
      <c r="B458" s="807" t="s">
        <v>938</v>
      </c>
      <c r="C458" s="594">
        <v>427.31</v>
      </c>
      <c r="D458" s="595"/>
    </row>
    <row r="459" spans="1:4" s="590" customFormat="1" ht="15">
      <c r="A459" s="812" t="s">
        <v>1393</v>
      </c>
      <c r="B459" s="807" t="s">
        <v>903</v>
      </c>
      <c r="C459" s="594">
        <v>396.71</v>
      </c>
      <c r="D459" s="595"/>
    </row>
    <row r="460" spans="1:4" s="590" customFormat="1" ht="15">
      <c r="A460" s="812" t="s">
        <v>1392</v>
      </c>
      <c r="B460" s="807" t="s">
        <v>963</v>
      </c>
      <c r="C460" s="594">
        <v>720</v>
      </c>
      <c r="D460" s="595"/>
    </row>
    <row r="461" spans="1:4" s="590" customFormat="1" ht="15">
      <c r="A461" s="812" t="s">
        <v>1391</v>
      </c>
      <c r="B461" s="807" t="s">
        <v>905</v>
      </c>
      <c r="C461" s="594">
        <v>252.35</v>
      </c>
      <c r="D461" s="595"/>
    </row>
    <row r="462" spans="1:4" s="590" customFormat="1" ht="15">
      <c r="A462" s="812" t="s">
        <v>1390</v>
      </c>
      <c r="B462" s="807" t="s">
        <v>905</v>
      </c>
      <c r="C462" s="594">
        <v>252.35</v>
      </c>
      <c r="D462" s="595"/>
    </row>
    <row r="463" spans="1:4" s="590" customFormat="1" ht="15">
      <c r="A463" s="812" t="s">
        <v>1389</v>
      </c>
      <c r="B463" s="807" t="s">
        <v>912</v>
      </c>
      <c r="C463" s="594">
        <v>661.35</v>
      </c>
      <c r="D463" s="595"/>
    </row>
    <row r="464" spans="1:4" s="590" customFormat="1" ht="15">
      <c r="A464" s="812" t="s">
        <v>1388</v>
      </c>
      <c r="B464" s="807" t="s">
        <v>912</v>
      </c>
      <c r="C464" s="594">
        <v>661.35</v>
      </c>
      <c r="D464" s="595"/>
    </row>
    <row r="465" spans="1:4" s="590" customFormat="1" ht="15">
      <c r="A465" s="812" t="s">
        <v>1428</v>
      </c>
      <c r="B465" s="807" t="s">
        <v>898</v>
      </c>
      <c r="C465" s="594">
        <v>202.32</v>
      </c>
      <c r="D465" s="595"/>
    </row>
    <row r="466" spans="1:4" s="590" customFormat="1" ht="15">
      <c r="A466" s="812" t="s">
        <v>1427</v>
      </c>
      <c r="B466" s="807" t="s">
        <v>898</v>
      </c>
      <c r="C466" s="594">
        <v>202.32</v>
      </c>
      <c r="D466" s="595"/>
    </row>
    <row r="467" spans="1:4" s="590" customFormat="1" ht="15">
      <c r="A467" s="812" t="s">
        <v>1426</v>
      </c>
      <c r="B467" s="807" t="s">
        <v>898</v>
      </c>
      <c r="C467" s="594">
        <v>202.32</v>
      </c>
      <c r="D467" s="595"/>
    </row>
    <row r="468" spans="1:4" s="590" customFormat="1" ht="15">
      <c r="A468" s="812" t="s">
        <v>1425</v>
      </c>
      <c r="B468" s="807" t="s">
        <v>898</v>
      </c>
      <c r="C468" s="594">
        <v>202.32</v>
      </c>
      <c r="D468" s="595"/>
    </row>
    <row r="469" spans="1:4" s="590" customFormat="1" ht="15">
      <c r="A469" s="812" t="s">
        <v>1424</v>
      </c>
      <c r="B469" s="807" t="s">
        <v>898</v>
      </c>
      <c r="C469" s="594">
        <v>202.32</v>
      </c>
      <c r="D469" s="595"/>
    </row>
    <row r="470" spans="1:4" s="590" customFormat="1" ht="15">
      <c r="A470" s="812" t="s">
        <v>1423</v>
      </c>
      <c r="B470" s="807" t="s">
        <v>947</v>
      </c>
      <c r="C470" s="594">
        <v>215.77</v>
      </c>
      <c r="D470" s="595"/>
    </row>
    <row r="471" spans="1:4" s="590" customFormat="1" ht="15">
      <c r="A471" s="812" t="s">
        <v>1422</v>
      </c>
      <c r="B471" s="807" t="s">
        <v>947</v>
      </c>
      <c r="C471" s="594">
        <v>215.77</v>
      </c>
      <c r="D471" s="595"/>
    </row>
    <row r="472" spans="1:4" s="590" customFormat="1" ht="15">
      <c r="A472" s="812" t="s">
        <v>1421</v>
      </c>
      <c r="B472" s="807" t="s">
        <v>912</v>
      </c>
      <c r="C472" s="594">
        <v>661.35</v>
      </c>
      <c r="D472" s="595"/>
    </row>
    <row r="473" spans="1:4" s="590" customFormat="1" ht="15">
      <c r="A473" s="812" t="s">
        <v>1420</v>
      </c>
      <c r="B473" s="807" t="s">
        <v>912</v>
      </c>
      <c r="C473" s="594">
        <v>661.35</v>
      </c>
      <c r="D473" s="595"/>
    </row>
    <row r="474" spans="1:4" s="590" customFormat="1" ht="15">
      <c r="A474" s="812" t="s">
        <v>1419</v>
      </c>
      <c r="B474" s="807" t="s">
        <v>918</v>
      </c>
      <c r="C474" s="594">
        <v>981.36</v>
      </c>
      <c r="D474" s="595"/>
    </row>
    <row r="475" spans="1:4" s="590" customFormat="1" ht="15">
      <c r="A475" s="812" t="s">
        <v>1418</v>
      </c>
      <c r="B475" s="807" t="s">
        <v>1023</v>
      </c>
      <c r="C475" s="594">
        <v>1933.88</v>
      </c>
      <c r="D475" s="595"/>
    </row>
    <row r="476" spans="1:4" s="590" customFormat="1" ht="15">
      <c r="A476" s="812" t="s">
        <v>1417</v>
      </c>
      <c r="B476" s="807" t="s">
        <v>1005</v>
      </c>
      <c r="C476" s="594">
        <v>2238.2399999999998</v>
      </c>
      <c r="D476" s="595"/>
    </row>
    <row r="477" spans="1:4" s="590" customFormat="1" ht="15">
      <c r="A477" s="812" t="s">
        <v>1416</v>
      </c>
      <c r="B477" s="807" t="s">
        <v>1325</v>
      </c>
      <c r="C477" s="594">
        <v>1075.9000000000001</v>
      </c>
      <c r="D477" s="595"/>
    </row>
    <row r="478" spans="1:4" s="590" customFormat="1" ht="15">
      <c r="A478" s="812" t="s">
        <v>1444</v>
      </c>
      <c r="B478" s="807" t="s">
        <v>1200</v>
      </c>
      <c r="C478" s="594">
        <v>1541.79</v>
      </c>
      <c r="D478" s="595"/>
    </row>
    <row r="479" spans="1:4" s="590" customFormat="1" ht="15">
      <c r="A479" s="812" t="s">
        <v>1414</v>
      </c>
      <c r="B479" s="807" t="s">
        <v>1415</v>
      </c>
      <c r="C479" s="594">
        <v>923.65</v>
      </c>
      <c r="D479" s="595"/>
    </row>
    <row r="480" spans="1:4" s="590" customFormat="1" ht="15">
      <c r="A480" s="812" t="s">
        <v>1413</v>
      </c>
      <c r="B480" s="807" t="s">
        <v>922</v>
      </c>
      <c r="C480" s="594">
        <v>829.64</v>
      </c>
      <c r="D480" s="595"/>
    </row>
    <row r="481" spans="1:4" s="590" customFormat="1" ht="15">
      <c r="A481" s="812" t="s">
        <v>1412</v>
      </c>
      <c r="B481" s="807" t="s">
        <v>900</v>
      </c>
      <c r="C481" s="594">
        <v>461.82</v>
      </c>
      <c r="D481" s="595"/>
    </row>
    <row r="482" spans="1:4" s="590" customFormat="1" ht="15">
      <c r="A482" s="812" t="s">
        <v>1411</v>
      </c>
      <c r="B482" s="807" t="s">
        <v>900</v>
      </c>
      <c r="C482" s="594">
        <v>461.82</v>
      </c>
      <c r="D482" s="595"/>
    </row>
    <row r="483" spans="1:4" s="590" customFormat="1" ht="15">
      <c r="A483" s="812" t="s">
        <v>1410</v>
      </c>
      <c r="B483" s="807" t="s">
        <v>900</v>
      </c>
      <c r="C483" s="594">
        <v>461.82</v>
      </c>
      <c r="D483" s="595"/>
    </row>
    <row r="484" spans="1:4" s="590" customFormat="1" ht="15">
      <c r="A484" s="812" t="s">
        <v>1409</v>
      </c>
      <c r="B484" s="807" t="s">
        <v>900</v>
      </c>
      <c r="C484" s="594">
        <v>461.82</v>
      </c>
      <c r="D484" s="595"/>
    </row>
    <row r="485" spans="1:4" s="590" customFormat="1" ht="15">
      <c r="A485" s="812" t="s">
        <v>1408</v>
      </c>
      <c r="B485" s="807" t="s">
        <v>900</v>
      </c>
      <c r="C485" s="594">
        <v>461.82</v>
      </c>
      <c r="D485" s="595"/>
    </row>
    <row r="486" spans="1:4" s="590" customFormat="1" ht="15">
      <c r="A486" s="812" t="s">
        <v>1429</v>
      </c>
      <c r="B486" s="807" t="s">
        <v>898</v>
      </c>
      <c r="C486" s="594">
        <v>202.32</v>
      </c>
      <c r="D486" s="595"/>
    </row>
    <row r="487" spans="1:4" s="590" customFormat="1" ht="15">
      <c r="A487" s="812" t="s">
        <v>1367</v>
      </c>
      <c r="B487" s="807" t="s">
        <v>922</v>
      </c>
      <c r="C487" s="594">
        <v>829.64</v>
      </c>
      <c r="D487" s="595"/>
    </row>
    <row r="488" spans="1:4" s="590" customFormat="1" ht="15">
      <c r="A488" s="812" t="s">
        <v>1366</v>
      </c>
      <c r="B488" s="807" t="s">
        <v>900</v>
      </c>
      <c r="C488" s="594">
        <v>461.82</v>
      </c>
      <c r="D488" s="595"/>
    </row>
    <row r="489" spans="1:4" s="590" customFormat="1" ht="15">
      <c r="A489" s="812" t="s">
        <v>1365</v>
      </c>
      <c r="B489" s="807" t="s">
        <v>898</v>
      </c>
      <c r="C489" s="594">
        <v>202.32</v>
      </c>
      <c r="D489" s="595"/>
    </row>
    <row r="490" spans="1:4" s="590" customFormat="1" ht="15">
      <c r="A490" s="812" t="s">
        <v>1364</v>
      </c>
      <c r="B490" s="807" t="s">
        <v>898</v>
      </c>
      <c r="C490" s="594">
        <v>202.32</v>
      </c>
      <c r="D490" s="595"/>
    </row>
    <row r="491" spans="1:4" s="590" customFormat="1" ht="15">
      <c r="A491" s="812" t="s">
        <v>1449</v>
      </c>
      <c r="B491" s="807" t="s">
        <v>947</v>
      </c>
      <c r="C491" s="594">
        <v>215.77</v>
      </c>
      <c r="D491" s="595"/>
    </row>
    <row r="492" spans="1:4" s="590" customFormat="1" ht="15">
      <c r="A492" s="812" t="s">
        <v>1448</v>
      </c>
      <c r="B492" s="807" t="s">
        <v>947</v>
      </c>
      <c r="C492" s="594">
        <v>215.77</v>
      </c>
      <c r="D492" s="595"/>
    </row>
    <row r="493" spans="1:4" s="590" customFormat="1" ht="15">
      <c r="A493" s="812" t="s">
        <v>1447</v>
      </c>
      <c r="B493" s="807" t="s">
        <v>903</v>
      </c>
      <c r="C493" s="594">
        <v>396.71</v>
      </c>
      <c r="D493" s="595"/>
    </row>
    <row r="494" spans="1:4" s="590" customFormat="1" ht="15">
      <c r="A494" s="812" t="s">
        <v>1445</v>
      </c>
      <c r="B494" s="807" t="s">
        <v>912</v>
      </c>
      <c r="C494" s="594">
        <v>661.35</v>
      </c>
      <c r="D494" s="595"/>
    </row>
    <row r="495" spans="1:4" s="590" customFormat="1" ht="15">
      <c r="A495" s="812" t="s">
        <v>1439</v>
      </c>
      <c r="B495" s="807" t="s">
        <v>918</v>
      </c>
      <c r="C495" s="594">
        <v>981.36</v>
      </c>
      <c r="D495" s="595"/>
    </row>
    <row r="496" spans="1:4" s="590" customFormat="1" ht="15">
      <c r="A496" s="812" t="s">
        <v>1438</v>
      </c>
      <c r="B496" s="807" t="s">
        <v>1023</v>
      </c>
      <c r="C496" s="594">
        <v>1933.88</v>
      </c>
      <c r="D496" s="595"/>
    </row>
    <row r="497" spans="1:4" s="590" customFormat="1" ht="15">
      <c r="A497" s="812" t="s">
        <v>1437</v>
      </c>
      <c r="B497" s="807" t="s">
        <v>1021</v>
      </c>
      <c r="C497" s="594">
        <v>2303.54</v>
      </c>
      <c r="D497" s="595"/>
    </row>
    <row r="498" spans="1:4" s="590" customFormat="1" ht="15">
      <c r="A498" s="812" t="s">
        <v>1436</v>
      </c>
      <c r="B498" s="807" t="s">
        <v>920</v>
      </c>
      <c r="C498" s="594">
        <v>1369.37</v>
      </c>
      <c r="D498" s="595"/>
    </row>
    <row r="499" spans="1:4" s="590" customFormat="1" ht="15">
      <c r="A499" s="812" t="s">
        <v>1435</v>
      </c>
      <c r="B499" s="807" t="s">
        <v>900</v>
      </c>
      <c r="C499" s="594">
        <v>461.82</v>
      </c>
      <c r="D499" s="595"/>
    </row>
    <row r="500" spans="1:4" s="590" customFormat="1" ht="15">
      <c r="A500" s="812" t="s">
        <v>1434</v>
      </c>
      <c r="B500" s="807" t="s">
        <v>900</v>
      </c>
      <c r="C500" s="594">
        <v>461.82</v>
      </c>
      <c r="D500" s="595"/>
    </row>
    <row r="501" spans="1:4" s="590" customFormat="1" ht="15">
      <c r="A501" s="812" t="s">
        <v>1433</v>
      </c>
      <c r="B501" s="807" t="s">
        <v>900</v>
      </c>
      <c r="C501" s="594">
        <v>461.82</v>
      </c>
      <c r="D501" s="595"/>
    </row>
    <row r="502" spans="1:4" s="590" customFormat="1" ht="15">
      <c r="A502" s="812" t="s">
        <v>1432</v>
      </c>
      <c r="B502" s="807" t="s">
        <v>898</v>
      </c>
      <c r="C502" s="594">
        <v>202.32</v>
      </c>
      <c r="D502" s="595"/>
    </row>
    <row r="503" spans="1:4" s="590" customFormat="1" ht="15">
      <c r="A503" s="812" t="s">
        <v>1431</v>
      </c>
      <c r="B503" s="807" t="s">
        <v>898</v>
      </c>
      <c r="C503" s="594">
        <v>202.32</v>
      </c>
      <c r="D503" s="595"/>
    </row>
    <row r="504" spans="1:4" s="590" customFormat="1" ht="15">
      <c r="A504" s="812" t="s">
        <v>1430</v>
      </c>
      <c r="B504" s="807" t="s">
        <v>898</v>
      </c>
      <c r="C504" s="594">
        <v>202.32</v>
      </c>
      <c r="D504" s="595"/>
    </row>
    <row r="505" spans="1:4" s="590" customFormat="1" ht="15">
      <c r="A505" s="812" t="s">
        <v>1323</v>
      </c>
      <c r="B505" s="807" t="s">
        <v>920</v>
      </c>
      <c r="C505" s="594">
        <v>1369.37</v>
      </c>
      <c r="D505" s="595"/>
    </row>
    <row r="506" spans="1:4" s="590" customFormat="1" ht="15">
      <c r="A506" s="812" t="s">
        <v>1478</v>
      </c>
      <c r="B506" s="807" t="s">
        <v>920</v>
      </c>
      <c r="C506" s="594">
        <v>1369.37</v>
      </c>
      <c r="D506" s="595"/>
    </row>
    <row r="507" spans="1:4" s="590" customFormat="1" ht="15">
      <c r="A507" s="812" t="s">
        <v>1477</v>
      </c>
      <c r="B507" s="807" t="s">
        <v>900</v>
      </c>
      <c r="C507" s="594">
        <v>461.82</v>
      </c>
      <c r="D507" s="595"/>
    </row>
    <row r="508" spans="1:4" s="590" customFormat="1" ht="15">
      <c r="A508" s="812" t="s">
        <v>1476</v>
      </c>
      <c r="B508" s="807" t="s">
        <v>900</v>
      </c>
      <c r="C508" s="594">
        <v>461.82</v>
      </c>
      <c r="D508" s="595"/>
    </row>
    <row r="509" spans="1:4" s="590" customFormat="1" ht="15">
      <c r="A509" s="812" t="s">
        <v>1475</v>
      </c>
      <c r="B509" s="807" t="s">
        <v>898</v>
      </c>
      <c r="C509" s="594">
        <v>202.32</v>
      </c>
      <c r="D509" s="595"/>
    </row>
    <row r="510" spans="1:4" s="590" customFormat="1" ht="15">
      <c r="A510" s="812" t="s">
        <v>1474</v>
      </c>
      <c r="B510" s="807" t="s">
        <v>947</v>
      </c>
      <c r="C510" s="594">
        <v>215.77</v>
      </c>
      <c r="D510" s="595"/>
    </row>
    <row r="511" spans="1:4" s="590" customFormat="1" ht="15">
      <c r="A511" s="812" t="s">
        <v>1473</v>
      </c>
      <c r="B511" s="807" t="s">
        <v>947</v>
      </c>
      <c r="C511" s="594">
        <v>215.77</v>
      </c>
      <c r="D511" s="595"/>
    </row>
    <row r="512" spans="1:4" s="590" customFormat="1" ht="15">
      <c r="A512" s="812" t="s">
        <v>1472</v>
      </c>
      <c r="B512" s="807" t="s">
        <v>903</v>
      </c>
      <c r="C512" s="594">
        <v>396.71</v>
      </c>
      <c r="D512" s="595"/>
    </row>
    <row r="513" spans="1:4" s="590" customFormat="1" ht="15">
      <c r="A513" s="812" t="s">
        <v>1471</v>
      </c>
      <c r="B513" s="807" t="s">
        <v>903</v>
      </c>
      <c r="C513" s="594">
        <v>396.71</v>
      </c>
      <c r="D513" s="595"/>
    </row>
    <row r="514" spans="1:4" s="590" customFormat="1" ht="15">
      <c r="A514" s="812" t="s">
        <v>1470</v>
      </c>
      <c r="B514" s="807" t="s">
        <v>1032</v>
      </c>
      <c r="C514" s="594">
        <v>473.33</v>
      </c>
      <c r="D514" s="595"/>
    </row>
    <row r="515" spans="1:4" s="590" customFormat="1" ht="15">
      <c r="A515" s="812" t="s">
        <v>1469</v>
      </c>
      <c r="B515" s="807" t="s">
        <v>912</v>
      </c>
      <c r="C515" s="594">
        <v>661.35</v>
      </c>
      <c r="D515" s="595"/>
    </row>
    <row r="516" spans="1:4" s="590" customFormat="1" ht="15">
      <c r="A516" s="812" t="s">
        <v>1468</v>
      </c>
      <c r="B516" s="807" t="s">
        <v>912</v>
      </c>
      <c r="C516" s="594">
        <v>661.35</v>
      </c>
      <c r="D516" s="595"/>
    </row>
    <row r="517" spans="1:4" s="590" customFormat="1" ht="15">
      <c r="A517" s="812" t="s">
        <v>1465</v>
      </c>
      <c r="B517" s="807" t="s">
        <v>1315</v>
      </c>
      <c r="C517" s="594">
        <v>1972.71</v>
      </c>
      <c r="D517" s="595"/>
    </row>
    <row r="518" spans="1:4" s="590" customFormat="1" ht="15">
      <c r="A518" s="812" t="s">
        <v>1464</v>
      </c>
      <c r="B518" s="807" t="s">
        <v>900</v>
      </c>
      <c r="C518" s="594">
        <v>461.82</v>
      </c>
      <c r="D518" s="595"/>
    </row>
    <row r="519" spans="1:4" s="590" customFormat="1" ht="15">
      <c r="A519" s="812" t="s">
        <v>1463</v>
      </c>
      <c r="B519" s="807" t="s">
        <v>900</v>
      </c>
      <c r="C519" s="594">
        <v>461.82</v>
      </c>
      <c r="D519" s="595"/>
    </row>
    <row r="520" spans="1:4" s="590" customFormat="1" ht="15">
      <c r="A520" s="812" t="s">
        <v>1462</v>
      </c>
      <c r="B520" s="807" t="s">
        <v>900</v>
      </c>
      <c r="C520" s="594">
        <v>461.82</v>
      </c>
      <c r="D520" s="595"/>
    </row>
    <row r="521" spans="1:4" s="590" customFormat="1" ht="15">
      <c r="A521" s="812" t="s">
        <v>1461</v>
      </c>
      <c r="B521" s="807" t="s">
        <v>898</v>
      </c>
      <c r="C521" s="594">
        <v>202.32</v>
      </c>
      <c r="D521" s="595"/>
    </row>
    <row r="522" spans="1:4" s="590" customFormat="1" ht="15">
      <c r="A522" s="812" t="s">
        <v>1460</v>
      </c>
      <c r="B522" s="807" t="s">
        <v>898</v>
      </c>
      <c r="C522" s="594">
        <v>202.32</v>
      </c>
      <c r="D522" s="595"/>
    </row>
    <row r="523" spans="1:4" s="590" customFormat="1" ht="15">
      <c r="A523" s="812" t="s">
        <v>1459</v>
      </c>
      <c r="B523" s="807" t="s">
        <v>898</v>
      </c>
      <c r="C523" s="594">
        <v>202.32</v>
      </c>
      <c r="D523" s="595"/>
    </row>
    <row r="524" spans="1:4" s="590" customFormat="1" ht="15">
      <c r="A524" s="812" t="s">
        <v>1458</v>
      </c>
      <c r="B524" s="807" t="s">
        <v>898</v>
      </c>
      <c r="C524" s="594">
        <v>202.32</v>
      </c>
      <c r="D524" s="595"/>
    </row>
    <row r="525" spans="1:4" s="590" customFormat="1" ht="15">
      <c r="A525" s="812" t="s">
        <v>1457</v>
      </c>
      <c r="B525" s="807" t="s">
        <v>938</v>
      </c>
      <c r="C525" s="594">
        <v>427.31</v>
      </c>
      <c r="D525" s="595"/>
    </row>
    <row r="526" spans="1:4" s="590" customFormat="1" ht="15">
      <c r="A526" s="812" t="s">
        <v>1456</v>
      </c>
      <c r="B526" s="807" t="s">
        <v>938</v>
      </c>
      <c r="C526" s="594">
        <v>427.31</v>
      </c>
      <c r="D526" s="595"/>
    </row>
    <row r="527" spans="1:4" s="590" customFormat="1" ht="15">
      <c r="A527" s="812" t="s">
        <v>1479</v>
      </c>
      <c r="B527" s="807" t="s">
        <v>1023</v>
      </c>
      <c r="C527" s="594">
        <v>1933.88</v>
      </c>
      <c r="D527" s="595"/>
    </row>
    <row r="528" spans="1:4" s="590" customFormat="1" ht="15">
      <c r="A528" s="812" t="s">
        <v>1575</v>
      </c>
      <c r="B528" s="807" t="s">
        <v>912</v>
      </c>
      <c r="C528" s="594">
        <v>661.35</v>
      </c>
      <c r="D528" s="595"/>
    </row>
    <row r="529" spans="1:4" s="590" customFormat="1" ht="15">
      <c r="A529" s="812" t="s">
        <v>1574</v>
      </c>
      <c r="B529" s="807" t="s">
        <v>912</v>
      </c>
      <c r="C529" s="594">
        <v>661.35</v>
      </c>
      <c r="D529" s="595"/>
    </row>
    <row r="530" spans="1:4" s="590" customFormat="1" ht="15">
      <c r="A530" s="812" t="s">
        <v>1573</v>
      </c>
      <c r="B530" s="807" t="s">
        <v>1023</v>
      </c>
      <c r="C530" s="594">
        <v>1933.88</v>
      </c>
      <c r="D530" s="595"/>
    </row>
    <row r="531" spans="1:4" s="590" customFormat="1" ht="15">
      <c r="A531" s="812" t="s">
        <v>1531</v>
      </c>
      <c r="B531" s="807" t="s">
        <v>922</v>
      </c>
      <c r="C531" s="594">
        <v>829.64</v>
      </c>
      <c r="D531" s="595"/>
    </row>
    <row r="532" spans="1:4" s="590" customFormat="1" ht="15">
      <c r="A532" s="812" t="s">
        <v>1492</v>
      </c>
      <c r="B532" s="807" t="s">
        <v>900</v>
      </c>
      <c r="C532" s="594">
        <v>461.82</v>
      </c>
      <c r="D532" s="595"/>
    </row>
    <row r="533" spans="1:4" s="590" customFormat="1" ht="15">
      <c r="A533" s="812" t="s">
        <v>1490</v>
      </c>
      <c r="B533" s="807" t="s">
        <v>900</v>
      </c>
      <c r="C533" s="594">
        <v>461.82</v>
      </c>
      <c r="D533" s="595"/>
    </row>
    <row r="534" spans="1:4" s="590" customFormat="1" ht="15">
      <c r="A534" s="812" t="s">
        <v>1489</v>
      </c>
      <c r="B534" s="807" t="s">
        <v>900</v>
      </c>
      <c r="C534" s="594">
        <v>461.82</v>
      </c>
      <c r="D534" s="595"/>
    </row>
    <row r="535" spans="1:4" s="590" customFormat="1" ht="15">
      <c r="A535" s="812" t="s">
        <v>1491</v>
      </c>
      <c r="B535" s="807" t="s">
        <v>898</v>
      </c>
      <c r="C535" s="594">
        <v>202.32</v>
      </c>
      <c r="D535" s="595"/>
    </row>
    <row r="536" spans="1:4" s="590" customFormat="1" ht="15">
      <c r="A536" s="812" t="s">
        <v>1488</v>
      </c>
      <c r="B536" s="807" t="s">
        <v>898</v>
      </c>
      <c r="C536" s="594">
        <v>202.32</v>
      </c>
      <c r="D536" s="595"/>
    </row>
    <row r="537" spans="1:4" s="590" customFormat="1" ht="15">
      <c r="A537" s="812" t="s">
        <v>1487</v>
      </c>
      <c r="B537" s="807" t="s">
        <v>898</v>
      </c>
      <c r="C537" s="594">
        <v>202.32</v>
      </c>
      <c r="D537" s="595"/>
    </row>
    <row r="538" spans="1:4" s="590" customFormat="1" ht="15">
      <c r="A538" s="812" t="s">
        <v>1486</v>
      </c>
      <c r="B538" s="807" t="s">
        <v>903</v>
      </c>
      <c r="C538" s="594">
        <v>396.71</v>
      </c>
      <c r="D538" s="595"/>
    </row>
    <row r="539" spans="1:4" s="590" customFormat="1" ht="15">
      <c r="A539" s="812" t="s">
        <v>1485</v>
      </c>
      <c r="B539" s="807" t="s">
        <v>903</v>
      </c>
      <c r="C539" s="594">
        <v>396.71</v>
      </c>
      <c r="D539" s="595"/>
    </row>
    <row r="540" spans="1:4" s="590" customFormat="1" ht="15">
      <c r="A540" s="812" t="s">
        <v>1483</v>
      </c>
      <c r="B540" s="807" t="s">
        <v>932</v>
      </c>
      <c r="C540" s="594">
        <v>910.9</v>
      </c>
      <c r="D540" s="595"/>
    </row>
    <row r="541" spans="1:4" s="590" customFormat="1" ht="15">
      <c r="A541" s="812" t="s">
        <v>1482</v>
      </c>
      <c r="B541" s="807" t="s">
        <v>905</v>
      </c>
      <c r="C541" s="594">
        <v>252.35</v>
      </c>
      <c r="D541" s="595"/>
    </row>
    <row r="542" spans="1:4" s="590" customFormat="1" ht="15">
      <c r="A542" s="812" t="s">
        <v>1484</v>
      </c>
      <c r="B542" s="807" t="s">
        <v>912</v>
      </c>
      <c r="C542" s="594">
        <v>681.09</v>
      </c>
      <c r="D542" s="595"/>
    </row>
    <row r="543" spans="1:4" s="590" customFormat="1" ht="15">
      <c r="A543" s="812" t="s">
        <v>1481</v>
      </c>
      <c r="B543" s="807" t="s">
        <v>912</v>
      </c>
      <c r="C543" s="594">
        <v>661.35</v>
      </c>
      <c r="D543" s="595"/>
    </row>
    <row r="544" spans="1:4" s="590" customFormat="1" ht="15">
      <c r="A544" s="812" t="s">
        <v>1515</v>
      </c>
      <c r="B544" s="807" t="s">
        <v>922</v>
      </c>
      <c r="C544" s="594">
        <v>829.64</v>
      </c>
      <c r="D544" s="595"/>
    </row>
    <row r="545" spans="1:4" s="590" customFormat="1" ht="15">
      <c r="A545" s="812" t="s">
        <v>1467</v>
      </c>
      <c r="B545" s="807" t="s">
        <v>949</v>
      </c>
      <c r="C545" s="594">
        <v>502.51</v>
      </c>
      <c r="D545" s="595"/>
    </row>
    <row r="546" spans="1:4" s="590" customFormat="1" ht="15">
      <c r="A546" s="812" t="s">
        <v>1466</v>
      </c>
      <c r="B546" s="807" t="s">
        <v>949</v>
      </c>
      <c r="C546" s="594">
        <v>502.51</v>
      </c>
      <c r="D546" s="595"/>
    </row>
    <row r="547" spans="1:4" s="590" customFormat="1" ht="15">
      <c r="A547" s="812" t="s">
        <v>1503</v>
      </c>
      <c r="B547" s="807" t="s">
        <v>905</v>
      </c>
      <c r="C547" s="594">
        <v>252.35</v>
      </c>
      <c r="D547" s="595"/>
    </row>
    <row r="548" spans="1:4" s="590" customFormat="1" ht="15">
      <c r="A548" s="812" t="s">
        <v>1514</v>
      </c>
      <c r="B548" s="807" t="s">
        <v>938</v>
      </c>
      <c r="C548" s="594">
        <v>427.36</v>
      </c>
      <c r="D548" s="595"/>
    </row>
    <row r="549" spans="1:4" s="590" customFormat="1" ht="15">
      <c r="A549" s="812" t="s">
        <v>1480</v>
      </c>
      <c r="B549" s="807" t="s">
        <v>918</v>
      </c>
      <c r="C549" s="594">
        <v>981.36</v>
      </c>
      <c r="D549" s="595"/>
    </row>
    <row r="550" spans="1:4" s="590" customFormat="1" ht="15">
      <c r="A550" s="812" t="s">
        <v>1511</v>
      </c>
      <c r="B550" s="807" t="s">
        <v>918</v>
      </c>
      <c r="C550" s="594">
        <v>981.36</v>
      </c>
      <c r="D550" s="595"/>
    </row>
    <row r="551" spans="1:4" s="590" customFormat="1" ht="15">
      <c r="A551" s="812" t="s">
        <v>1510</v>
      </c>
      <c r="B551" s="807" t="s">
        <v>1021</v>
      </c>
      <c r="C551" s="594">
        <v>2303.54</v>
      </c>
      <c r="D551" s="595"/>
    </row>
    <row r="552" spans="1:4" s="590" customFormat="1" ht="15">
      <c r="A552" s="812" t="s">
        <v>1509</v>
      </c>
      <c r="B552" s="807" t="s">
        <v>900</v>
      </c>
      <c r="C552" s="594">
        <v>461.82</v>
      </c>
      <c r="D552" s="595"/>
    </row>
    <row r="553" spans="1:4" s="590" customFormat="1" ht="15">
      <c r="A553" s="812" t="s">
        <v>1508</v>
      </c>
      <c r="B553" s="807" t="s">
        <v>900</v>
      </c>
      <c r="C553" s="594">
        <v>461.82</v>
      </c>
      <c r="D553" s="595"/>
    </row>
    <row r="554" spans="1:4" s="590" customFormat="1" ht="15">
      <c r="A554" s="812" t="s">
        <v>1507</v>
      </c>
      <c r="B554" s="807" t="s">
        <v>900</v>
      </c>
      <c r="C554" s="594">
        <v>461.82</v>
      </c>
      <c r="D554" s="595"/>
    </row>
    <row r="555" spans="1:4" s="590" customFormat="1" ht="15">
      <c r="A555" s="812" t="s">
        <v>1506</v>
      </c>
      <c r="B555" s="807" t="s">
        <v>900</v>
      </c>
      <c r="C555" s="594">
        <v>461.82</v>
      </c>
      <c r="D555" s="595"/>
    </row>
    <row r="556" spans="1:4" s="590" customFormat="1" ht="15">
      <c r="A556" s="812" t="s">
        <v>1505</v>
      </c>
      <c r="B556" s="807" t="s">
        <v>898</v>
      </c>
      <c r="C556" s="594">
        <v>202.32</v>
      </c>
      <c r="D556" s="595"/>
    </row>
    <row r="557" spans="1:4" s="590" customFormat="1" ht="15">
      <c r="A557" s="812" t="s">
        <v>1504</v>
      </c>
      <c r="B557" s="807" t="s">
        <v>938</v>
      </c>
      <c r="C557" s="594">
        <v>427.31</v>
      </c>
      <c r="D557" s="595"/>
    </row>
    <row r="558" spans="1:4" s="590" customFormat="1" ht="15">
      <c r="A558" s="812" t="s">
        <v>1502</v>
      </c>
      <c r="B558" s="807" t="s">
        <v>918</v>
      </c>
      <c r="C558" s="594">
        <v>981.36</v>
      </c>
      <c r="D558" s="595"/>
    </row>
    <row r="559" spans="1:4" s="590" customFormat="1" ht="15">
      <c r="A559" s="812" t="s">
        <v>1501</v>
      </c>
      <c r="B559" s="807" t="s">
        <v>1325</v>
      </c>
      <c r="C559" s="594">
        <v>1075.9000000000001</v>
      </c>
      <c r="D559" s="595"/>
    </row>
    <row r="560" spans="1:4" s="590" customFormat="1" ht="15">
      <c r="A560" s="812" t="s">
        <v>1500</v>
      </c>
      <c r="B560" s="807" t="s">
        <v>900</v>
      </c>
      <c r="C560" s="594">
        <v>461.82</v>
      </c>
      <c r="D560" s="595"/>
    </row>
    <row r="561" spans="1:4" s="590" customFormat="1" ht="15">
      <c r="A561" s="812" t="s">
        <v>1499</v>
      </c>
      <c r="B561" s="807" t="s">
        <v>900</v>
      </c>
      <c r="C561" s="594">
        <v>461.82</v>
      </c>
      <c r="D561" s="595"/>
    </row>
    <row r="562" spans="1:4" s="590" customFormat="1" ht="15">
      <c r="A562" s="812" t="s">
        <v>1498</v>
      </c>
      <c r="B562" s="807" t="s">
        <v>898</v>
      </c>
      <c r="C562" s="594">
        <v>202.32</v>
      </c>
      <c r="D562" s="595"/>
    </row>
    <row r="563" spans="1:4" s="590" customFormat="1" ht="15">
      <c r="A563" s="812" t="s">
        <v>1497</v>
      </c>
      <c r="B563" s="807" t="s">
        <v>898</v>
      </c>
      <c r="C563" s="594">
        <v>202.32</v>
      </c>
      <c r="D563" s="595"/>
    </row>
    <row r="564" spans="1:4" s="590" customFormat="1" ht="15">
      <c r="A564" s="812" t="s">
        <v>1496</v>
      </c>
      <c r="B564" s="807" t="s">
        <v>898</v>
      </c>
      <c r="C564" s="594">
        <v>202.32</v>
      </c>
      <c r="D564" s="595"/>
    </row>
    <row r="565" spans="1:4" s="590" customFormat="1" ht="15">
      <c r="A565" s="812" t="s">
        <v>1495</v>
      </c>
      <c r="B565" s="807" t="s">
        <v>898</v>
      </c>
      <c r="C565" s="594">
        <v>202.32</v>
      </c>
      <c r="D565" s="595"/>
    </row>
    <row r="566" spans="1:4" s="590" customFormat="1" ht="15">
      <c r="A566" s="812" t="s">
        <v>1494</v>
      </c>
      <c r="B566" s="807" t="s">
        <v>898</v>
      </c>
      <c r="C566" s="594">
        <v>202.32</v>
      </c>
      <c r="D566" s="595"/>
    </row>
    <row r="567" spans="1:4" s="590" customFormat="1" ht="15">
      <c r="A567" s="812" t="s">
        <v>1512</v>
      </c>
      <c r="B567" s="807" t="s">
        <v>947</v>
      </c>
      <c r="C567" s="594">
        <v>215.77</v>
      </c>
      <c r="D567" s="595"/>
    </row>
    <row r="568" spans="1:4" s="590" customFormat="1" ht="15">
      <c r="A568" s="812" t="s">
        <v>1516</v>
      </c>
      <c r="B568" s="807" t="s">
        <v>963</v>
      </c>
      <c r="C568" s="594">
        <v>720</v>
      </c>
      <c r="D568" s="595"/>
    </row>
    <row r="569" spans="1:4" s="590" customFormat="1" ht="15">
      <c r="A569" s="812" t="s">
        <v>1455</v>
      </c>
      <c r="B569" s="807" t="s">
        <v>947</v>
      </c>
      <c r="C569" s="594">
        <v>215.77</v>
      </c>
      <c r="D569" s="595"/>
    </row>
    <row r="570" spans="1:4" s="590" customFormat="1" ht="15">
      <c r="A570" s="812" t="s">
        <v>1454</v>
      </c>
      <c r="B570" s="807" t="s">
        <v>903</v>
      </c>
      <c r="C570" s="594">
        <v>396.71</v>
      </c>
      <c r="D570" s="595"/>
    </row>
    <row r="571" spans="1:4" s="590" customFormat="1" ht="15">
      <c r="A571" s="812" t="s">
        <v>1453</v>
      </c>
      <c r="B571" s="807" t="s">
        <v>903</v>
      </c>
      <c r="C571" s="594">
        <v>396.71</v>
      </c>
      <c r="D571" s="595"/>
    </row>
    <row r="572" spans="1:4" s="590" customFormat="1" ht="15">
      <c r="A572" s="812" t="s">
        <v>1452</v>
      </c>
      <c r="B572" s="807" t="s">
        <v>905</v>
      </c>
      <c r="C572" s="594">
        <v>252.35</v>
      </c>
      <c r="D572" s="595"/>
    </row>
    <row r="573" spans="1:4" s="590" customFormat="1" ht="15">
      <c r="A573" s="812" t="s">
        <v>1451</v>
      </c>
      <c r="B573" s="807" t="s">
        <v>905</v>
      </c>
      <c r="C573" s="594">
        <v>252.35</v>
      </c>
      <c r="D573" s="595"/>
    </row>
    <row r="574" spans="1:4" s="590" customFormat="1" ht="15">
      <c r="A574" s="812" t="s">
        <v>1530</v>
      </c>
      <c r="B574" s="807" t="s">
        <v>1009</v>
      </c>
      <c r="C574" s="594">
        <v>1262.95</v>
      </c>
      <c r="D574" s="595"/>
    </row>
    <row r="575" spans="1:4" s="590" customFormat="1" ht="15">
      <c r="A575" s="812" t="s">
        <v>1529</v>
      </c>
      <c r="B575" s="807" t="s">
        <v>898</v>
      </c>
      <c r="C575" s="594">
        <v>244.11</v>
      </c>
      <c r="D575" s="595"/>
    </row>
    <row r="576" spans="1:4" s="590" customFormat="1" ht="15">
      <c r="A576" s="812" t="s">
        <v>1528</v>
      </c>
      <c r="B576" s="807" t="s">
        <v>1325</v>
      </c>
      <c r="C576" s="594">
        <v>1075.9000000000001</v>
      </c>
      <c r="D576" s="595"/>
    </row>
    <row r="577" spans="1:4" s="590" customFormat="1" ht="15">
      <c r="A577" s="812" t="s">
        <v>1527</v>
      </c>
      <c r="B577" s="807" t="s">
        <v>1003</v>
      </c>
      <c r="C577" s="594">
        <v>2508.6799999999998</v>
      </c>
      <c r="D577" s="595"/>
    </row>
    <row r="578" spans="1:4" s="590" customFormat="1" ht="15">
      <c r="A578" s="812" t="s">
        <v>1526</v>
      </c>
      <c r="B578" s="807" t="s">
        <v>922</v>
      </c>
      <c r="C578" s="594">
        <v>829.64</v>
      </c>
      <c r="D578" s="595"/>
    </row>
    <row r="579" spans="1:4" s="590" customFormat="1" ht="15">
      <c r="A579" s="812" t="s">
        <v>1525</v>
      </c>
      <c r="B579" s="807" t="s">
        <v>900</v>
      </c>
      <c r="C579" s="594">
        <v>461.82</v>
      </c>
      <c r="D579" s="595"/>
    </row>
    <row r="580" spans="1:4" s="590" customFormat="1" ht="15">
      <c r="A580" s="812" t="s">
        <v>1524</v>
      </c>
      <c r="B580" s="807" t="s">
        <v>900</v>
      </c>
      <c r="C580" s="594">
        <v>461.82</v>
      </c>
      <c r="D580" s="595"/>
    </row>
    <row r="581" spans="1:4" s="590" customFormat="1" ht="15">
      <c r="A581" s="812" t="s">
        <v>1523</v>
      </c>
      <c r="B581" s="807" t="s">
        <v>900</v>
      </c>
      <c r="C581" s="594">
        <v>461.82</v>
      </c>
      <c r="D581" s="595"/>
    </row>
    <row r="582" spans="1:4" s="590" customFormat="1" ht="15">
      <c r="A582" s="812" t="s">
        <v>1522</v>
      </c>
      <c r="B582" s="807" t="s">
        <v>898</v>
      </c>
      <c r="C582" s="594">
        <v>202.32</v>
      </c>
      <c r="D582" s="595"/>
    </row>
    <row r="583" spans="1:4" s="590" customFormat="1" ht="15">
      <c r="A583" s="812" t="s">
        <v>1521</v>
      </c>
      <c r="B583" s="807" t="s">
        <v>898</v>
      </c>
      <c r="C583" s="594">
        <v>202.32</v>
      </c>
      <c r="D583" s="595"/>
    </row>
    <row r="584" spans="1:4" s="590" customFormat="1" ht="15">
      <c r="A584" s="812" t="s">
        <v>1520</v>
      </c>
      <c r="B584" s="807" t="s">
        <v>898</v>
      </c>
      <c r="C584" s="594">
        <v>202.32</v>
      </c>
      <c r="D584" s="595"/>
    </row>
    <row r="585" spans="1:4" s="590" customFormat="1" ht="15">
      <c r="A585" s="812" t="s">
        <v>1519</v>
      </c>
      <c r="B585" s="807" t="s">
        <v>1025</v>
      </c>
      <c r="C585" s="594">
        <v>2407</v>
      </c>
      <c r="D585" s="595"/>
    </row>
    <row r="586" spans="1:4" s="590" customFormat="1" ht="15">
      <c r="A586" s="812" t="s">
        <v>1518</v>
      </c>
      <c r="B586" s="807" t="s">
        <v>903</v>
      </c>
      <c r="C586" s="594">
        <v>396.71</v>
      </c>
      <c r="D586" s="595"/>
    </row>
    <row r="587" spans="1:4" s="590" customFormat="1" ht="15">
      <c r="A587" s="812" t="s">
        <v>1517</v>
      </c>
      <c r="B587" s="807" t="s">
        <v>934</v>
      </c>
      <c r="C587" s="594">
        <v>766.67</v>
      </c>
      <c r="D587" s="595"/>
    </row>
    <row r="588" spans="1:4" s="590" customFormat="1" ht="15">
      <c r="A588" s="812" t="s">
        <v>1553</v>
      </c>
      <c r="B588" s="807" t="s">
        <v>900</v>
      </c>
      <c r="C588" s="594">
        <v>461.82</v>
      </c>
      <c r="D588" s="595"/>
    </row>
    <row r="589" spans="1:4" s="590" customFormat="1" ht="15">
      <c r="A589" s="812" t="s">
        <v>1552</v>
      </c>
      <c r="B589" s="807" t="s">
        <v>900</v>
      </c>
      <c r="C589" s="594">
        <v>461.82</v>
      </c>
      <c r="D589" s="595"/>
    </row>
    <row r="590" spans="1:4" s="590" customFormat="1" ht="15">
      <c r="A590" s="812" t="s">
        <v>1551</v>
      </c>
      <c r="B590" s="807" t="s">
        <v>900</v>
      </c>
      <c r="C590" s="594">
        <v>461.82</v>
      </c>
      <c r="D590" s="595"/>
    </row>
    <row r="591" spans="1:4" s="590" customFormat="1" ht="15">
      <c r="A591" s="812" t="s">
        <v>1550</v>
      </c>
      <c r="B591" s="807" t="s">
        <v>900</v>
      </c>
      <c r="C591" s="594">
        <v>461.82</v>
      </c>
      <c r="D591" s="595"/>
    </row>
    <row r="592" spans="1:4" s="590" customFormat="1" ht="15">
      <c r="A592" s="812" t="s">
        <v>1549</v>
      </c>
      <c r="B592" s="807" t="s">
        <v>898</v>
      </c>
      <c r="C592" s="594">
        <v>202.32</v>
      </c>
      <c r="D592" s="595"/>
    </row>
    <row r="593" spans="1:4" s="590" customFormat="1" ht="15">
      <c r="A593" s="812" t="s">
        <v>1548</v>
      </c>
      <c r="B593" s="807" t="s">
        <v>898</v>
      </c>
      <c r="C593" s="594">
        <v>202.32</v>
      </c>
      <c r="D593" s="595"/>
    </row>
    <row r="594" spans="1:4" s="590" customFormat="1" ht="15">
      <c r="A594" s="812" t="s">
        <v>1547</v>
      </c>
      <c r="B594" s="807" t="s">
        <v>898</v>
      </c>
      <c r="C594" s="594">
        <v>202.32</v>
      </c>
      <c r="D594" s="595"/>
    </row>
    <row r="595" spans="1:4" s="590" customFormat="1" ht="15">
      <c r="A595" s="812" t="s">
        <v>1546</v>
      </c>
      <c r="B595" s="807" t="s">
        <v>898</v>
      </c>
      <c r="C595" s="594">
        <v>202.32</v>
      </c>
      <c r="D595" s="595"/>
    </row>
    <row r="596" spans="1:4" s="590" customFormat="1" ht="15">
      <c r="A596" s="812" t="s">
        <v>1545</v>
      </c>
      <c r="B596" s="807" t="s">
        <v>947</v>
      </c>
      <c r="C596" s="594">
        <v>215.77</v>
      </c>
      <c r="D596" s="595"/>
    </row>
    <row r="597" spans="1:4" s="590" customFormat="1" ht="15">
      <c r="A597" s="812" t="s">
        <v>1544</v>
      </c>
      <c r="B597" s="807" t="s">
        <v>905</v>
      </c>
      <c r="C597" s="594">
        <v>252.35</v>
      </c>
      <c r="D597" s="595"/>
    </row>
    <row r="598" spans="1:4" s="590" customFormat="1" ht="15">
      <c r="A598" s="812" t="s">
        <v>1543</v>
      </c>
      <c r="B598" s="807" t="s">
        <v>905</v>
      </c>
      <c r="C598" s="594">
        <v>252.35</v>
      </c>
      <c r="D598" s="595"/>
    </row>
    <row r="599" spans="1:4" s="590" customFormat="1" ht="15">
      <c r="A599" s="812" t="s">
        <v>1556</v>
      </c>
      <c r="B599" s="807" t="s">
        <v>912</v>
      </c>
      <c r="C599" s="594">
        <v>661.35</v>
      </c>
      <c r="D599" s="595"/>
    </row>
    <row r="600" spans="1:4" s="590" customFormat="1" ht="15">
      <c r="A600" s="812" t="s">
        <v>1542</v>
      </c>
      <c r="B600" s="807" t="s">
        <v>1009</v>
      </c>
      <c r="C600" s="594">
        <v>1262.95</v>
      </c>
      <c r="D600" s="595"/>
    </row>
    <row r="601" spans="1:4" s="590" customFormat="1" ht="15">
      <c r="A601" s="812" t="s">
        <v>1541</v>
      </c>
      <c r="B601" s="807" t="s">
        <v>918</v>
      </c>
      <c r="C601" s="594">
        <v>981.36</v>
      </c>
      <c r="D601" s="595"/>
    </row>
    <row r="602" spans="1:4" s="590" customFormat="1" ht="15">
      <c r="A602" s="812" t="s">
        <v>1540</v>
      </c>
      <c r="B602" s="807" t="s">
        <v>922</v>
      </c>
      <c r="C602" s="594">
        <v>829.64</v>
      </c>
      <c r="D602" s="595"/>
    </row>
    <row r="603" spans="1:4" s="590" customFormat="1" ht="15">
      <c r="A603" s="812" t="s">
        <v>1539</v>
      </c>
      <c r="B603" s="807" t="s">
        <v>900</v>
      </c>
      <c r="C603" s="594">
        <v>461.82</v>
      </c>
      <c r="D603" s="595"/>
    </row>
    <row r="604" spans="1:4" s="590" customFormat="1" ht="15">
      <c r="A604" s="812" t="s">
        <v>1538</v>
      </c>
      <c r="B604" s="807" t="s">
        <v>900</v>
      </c>
      <c r="C604" s="594">
        <v>461.82</v>
      </c>
      <c r="D604" s="595"/>
    </row>
    <row r="605" spans="1:4" s="590" customFormat="1" ht="15">
      <c r="A605" s="812" t="s">
        <v>1537</v>
      </c>
      <c r="B605" s="807" t="s">
        <v>898</v>
      </c>
      <c r="C605" s="594">
        <v>202.32</v>
      </c>
      <c r="D605" s="595"/>
    </row>
    <row r="606" spans="1:4" s="590" customFormat="1" ht="15">
      <c r="A606" s="812" t="s">
        <v>1536</v>
      </c>
      <c r="B606" s="807" t="s">
        <v>898</v>
      </c>
      <c r="C606" s="594">
        <v>202.32</v>
      </c>
      <c r="D606" s="595"/>
    </row>
    <row r="607" spans="1:4" s="590" customFormat="1" ht="15">
      <c r="A607" s="812" t="s">
        <v>1535</v>
      </c>
      <c r="B607" s="807" t="s">
        <v>898</v>
      </c>
      <c r="C607" s="594">
        <v>202.32</v>
      </c>
      <c r="D607" s="595"/>
    </row>
    <row r="608" spans="1:4" s="590" customFormat="1" ht="15">
      <c r="A608" s="812" t="s">
        <v>1554</v>
      </c>
      <c r="B608" s="807" t="s">
        <v>1415</v>
      </c>
      <c r="C608" s="594">
        <v>923.65</v>
      </c>
      <c r="D608" s="595"/>
    </row>
    <row r="609" spans="1:4" s="590" customFormat="1" ht="15">
      <c r="A609" s="812" t="s">
        <v>1322</v>
      </c>
      <c r="B609" s="807" t="s">
        <v>900</v>
      </c>
      <c r="C609" s="594">
        <v>461.82</v>
      </c>
      <c r="D609" s="595"/>
    </row>
    <row r="610" spans="1:4" s="590" customFormat="1" ht="15">
      <c r="A610" s="812" t="s">
        <v>1321</v>
      </c>
      <c r="B610" s="807" t="s">
        <v>900</v>
      </c>
      <c r="C610" s="594">
        <v>461.82</v>
      </c>
      <c r="D610" s="595"/>
    </row>
    <row r="611" spans="1:4" s="590" customFormat="1" ht="15">
      <c r="A611" s="812" t="s">
        <v>1320</v>
      </c>
      <c r="B611" s="807" t="s">
        <v>900</v>
      </c>
      <c r="C611" s="594">
        <v>461.82</v>
      </c>
      <c r="D611" s="595"/>
    </row>
    <row r="612" spans="1:4" s="590" customFormat="1" ht="15">
      <c r="A612" s="812" t="s">
        <v>1450</v>
      </c>
      <c r="B612" s="807" t="s">
        <v>900</v>
      </c>
      <c r="C612" s="594">
        <v>461.82</v>
      </c>
      <c r="D612" s="595"/>
    </row>
    <row r="613" spans="1:4" s="590" customFormat="1" ht="15">
      <c r="A613" s="812" t="s">
        <v>1572</v>
      </c>
      <c r="B613" s="807" t="s">
        <v>900</v>
      </c>
      <c r="C613" s="594">
        <v>461.82</v>
      </c>
      <c r="D613" s="595"/>
    </row>
    <row r="614" spans="1:4" s="590" customFormat="1" ht="15">
      <c r="A614" s="812" t="s">
        <v>1571</v>
      </c>
      <c r="B614" s="807" t="s">
        <v>898</v>
      </c>
      <c r="C614" s="594">
        <v>202.32</v>
      </c>
      <c r="D614" s="595"/>
    </row>
    <row r="615" spans="1:4" s="590" customFormat="1" ht="15">
      <c r="A615" s="812" t="s">
        <v>1570</v>
      </c>
      <c r="B615" s="807" t="s">
        <v>898</v>
      </c>
      <c r="C615" s="594">
        <v>202.32</v>
      </c>
      <c r="D615" s="595"/>
    </row>
    <row r="616" spans="1:4" s="590" customFormat="1" ht="15">
      <c r="A616" s="812" t="s">
        <v>1569</v>
      </c>
      <c r="B616" s="807" t="s">
        <v>898</v>
      </c>
      <c r="C616" s="594">
        <v>202.32</v>
      </c>
      <c r="D616" s="595"/>
    </row>
    <row r="617" spans="1:4" s="590" customFormat="1" ht="15">
      <c r="A617" s="812" t="s">
        <v>1568</v>
      </c>
      <c r="B617" s="807" t="s">
        <v>898</v>
      </c>
      <c r="C617" s="594">
        <v>202.32</v>
      </c>
      <c r="D617" s="595"/>
    </row>
    <row r="618" spans="1:4" s="590" customFormat="1" ht="15">
      <c r="A618" s="812" t="s">
        <v>1567</v>
      </c>
      <c r="B618" s="807" t="s">
        <v>898</v>
      </c>
      <c r="C618" s="594">
        <v>202.32</v>
      </c>
      <c r="D618" s="595"/>
    </row>
    <row r="619" spans="1:4" s="590" customFormat="1" ht="15">
      <c r="A619" s="812" t="s">
        <v>1566</v>
      </c>
      <c r="B619" s="807" t="s">
        <v>898</v>
      </c>
      <c r="C619" s="594">
        <v>202.32</v>
      </c>
      <c r="D619" s="595"/>
    </row>
    <row r="620" spans="1:4" s="590" customFormat="1" ht="15">
      <c r="A620" s="812" t="s">
        <v>1565</v>
      </c>
      <c r="B620" s="807" t="s">
        <v>938</v>
      </c>
      <c r="C620" s="594">
        <v>427.31</v>
      </c>
      <c r="D620" s="595"/>
    </row>
    <row r="621" spans="1:4" s="590" customFormat="1" ht="15">
      <c r="A621" s="812" t="s">
        <v>1564</v>
      </c>
      <c r="B621" s="807" t="s">
        <v>1016</v>
      </c>
      <c r="C621" s="594">
        <v>2054.25</v>
      </c>
      <c r="D621" s="595"/>
    </row>
    <row r="622" spans="1:4" s="590" customFormat="1" ht="15">
      <c r="A622" s="812" t="s">
        <v>1563</v>
      </c>
      <c r="B622" s="807" t="s">
        <v>947</v>
      </c>
      <c r="C622" s="594">
        <v>215.77</v>
      </c>
      <c r="D622" s="595"/>
    </row>
    <row r="623" spans="1:4" s="590" customFormat="1" ht="15">
      <c r="A623" s="812" t="s">
        <v>1562</v>
      </c>
      <c r="B623" s="807" t="s">
        <v>947</v>
      </c>
      <c r="C623" s="594">
        <v>215.77</v>
      </c>
      <c r="D623" s="595"/>
    </row>
    <row r="624" spans="1:4" s="590" customFormat="1" ht="15">
      <c r="A624" s="812" t="s">
        <v>1561</v>
      </c>
      <c r="B624" s="807" t="s">
        <v>903</v>
      </c>
      <c r="C624" s="594">
        <v>396.71</v>
      </c>
      <c r="D624" s="595"/>
    </row>
    <row r="625" spans="1:4" s="590" customFormat="1" ht="15">
      <c r="A625" s="812" t="s">
        <v>1560</v>
      </c>
      <c r="B625" s="807" t="s">
        <v>934</v>
      </c>
      <c r="C625" s="594">
        <v>766.67</v>
      </c>
      <c r="D625" s="595"/>
    </row>
    <row r="626" spans="1:4" s="590" customFormat="1" ht="15">
      <c r="A626" s="812" t="s">
        <v>1559</v>
      </c>
      <c r="B626" s="807" t="s">
        <v>912</v>
      </c>
      <c r="C626" s="594">
        <v>661.35</v>
      </c>
      <c r="D626" s="595"/>
    </row>
    <row r="627" spans="1:4" s="590" customFormat="1" ht="15">
      <c r="A627" s="812" t="s">
        <v>1558</v>
      </c>
      <c r="B627" s="807" t="s">
        <v>912</v>
      </c>
      <c r="C627" s="594">
        <v>661.35</v>
      </c>
      <c r="D627" s="595"/>
    </row>
    <row r="628" spans="1:4" s="590" customFormat="1" ht="15">
      <c r="A628" s="812" t="s">
        <v>1557</v>
      </c>
      <c r="B628" s="807" t="s">
        <v>1009</v>
      </c>
      <c r="C628" s="594">
        <v>1262.95</v>
      </c>
      <c r="D628" s="595"/>
    </row>
    <row r="629" spans="1:4" s="590" customFormat="1" ht="15">
      <c r="A629" s="812" t="s">
        <v>1555</v>
      </c>
      <c r="B629" s="807" t="s">
        <v>1023</v>
      </c>
      <c r="C629" s="594">
        <v>1933.88</v>
      </c>
      <c r="D629" s="595"/>
    </row>
    <row r="630" spans="1:4" s="590" customFormat="1" ht="15">
      <c r="A630" s="812" t="s">
        <v>1598</v>
      </c>
      <c r="B630" s="807" t="s">
        <v>1599</v>
      </c>
      <c r="C630" s="594">
        <v>2700</v>
      </c>
      <c r="D630" s="595"/>
    </row>
    <row r="631" spans="1:4" s="590" customFormat="1" ht="15">
      <c r="A631" s="812" t="s">
        <v>1597</v>
      </c>
      <c r="B631" s="807" t="s">
        <v>905</v>
      </c>
      <c r="C631" s="594">
        <v>252.35</v>
      </c>
      <c r="D631" s="595"/>
    </row>
    <row r="632" spans="1:4" s="590" customFormat="1" ht="15">
      <c r="A632" s="812" t="s">
        <v>1596</v>
      </c>
      <c r="B632" s="807" t="s">
        <v>912</v>
      </c>
      <c r="C632" s="594">
        <v>681.09</v>
      </c>
      <c r="D632" s="595"/>
    </row>
    <row r="633" spans="1:4" s="590" customFormat="1" ht="15">
      <c r="A633" s="812" t="s">
        <v>1595</v>
      </c>
      <c r="B633" s="807" t="s">
        <v>912</v>
      </c>
      <c r="C633" s="594">
        <v>661.35</v>
      </c>
      <c r="D633" s="595"/>
    </row>
    <row r="634" spans="1:4" s="590" customFormat="1" ht="15">
      <c r="A634" s="812" t="s">
        <v>1594</v>
      </c>
      <c r="B634" s="807" t="s">
        <v>912</v>
      </c>
      <c r="C634" s="594">
        <v>661.35</v>
      </c>
      <c r="D634" s="595"/>
    </row>
    <row r="635" spans="1:4" s="590" customFormat="1" ht="15">
      <c r="A635" s="812" t="s">
        <v>1590</v>
      </c>
      <c r="B635" s="807" t="s">
        <v>1023</v>
      </c>
      <c r="C635" s="594">
        <v>1933.88</v>
      </c>
      <c r="D635" s="595"/>
    </row>
    <row r="636" spans="1:4" s="590" customFormat="1" ht="15">
      <c r="A636" s="812" t="s">
        <v>1589</v>
      </c>
      <c r="B636" s="807" t="s">
        <v>1023</v>
      </c>
      <c r="C636" s="594">
        <v>1933.88</v>
      </c>
      <c r="D636" s="595"/>
    </row>
    <row r="637" spans="1:4" s="590" customFormat="1" ht="15">
      <c r="A637" s="812" t="s">
        <v>1587</v>
      </c>
      <c r="B637" s="807" t="s">
        <v>900</v>
      </c>
      <c r="C637" s="594">
        <v>461.82</v>
      </c>
      <c r="D637" s="595"/>
    </row>
    <row r="638" spans="1:4" s="590" customFormat="1" ht="15">
      <c r="A638" s="812" t="s">
        <v>1586</v>
      </c>
      <c r="B638" s="807" t="s">
        <v>898</v>
      </c>
      <c r="C638" s="594">
        <v>202.32</v>
      </c>
      <c r="D638" s="595"/>
    </row>
    <row r="639" spans="1:4" s="590" customFormat="1" ht="15">
      <c r="A639" s="812" t="s">
        <v>1585</v>
      </c>
      <c r="B639" s="807" t="s">
        <v>898</v>
      </c>
      <c r="C639" s="594">
        <v>202.32</v>
      </c>
      <c r="D639" s="595"/>
    </row>
    <row r="640" spans="1:4" s="590" customFormat="1" ht="15">
      <c r="A640" s="812" t="s">
        <v>1584</v>
      </c>
      <c r="B640" s="807" t="s">
        <v>898</v>
      </c>
      <c r="C640" s="594">
        <v>202.32</v>
      </c>
      <c r="D640" s="595"/>
    </row>
    <row r="641" spans="1:4" s="590" customFormat="1" ht="15">
      <c r="A641" s="812" t="s">
        <v>1583</v>
      </c>
      <c r="B641" s="807" t="s">
        <v>898</v>
      </c>
      <c r="C641" s="594">
        <v>202.32</v>
      </c>
      <c r="D641" s="595"/>
    </row>
    <row r="642" spans="1:4" s="590" customFormat="1" ht="15">
      <c r="A642" s="812" t="s">
        <v>1582</v>
      </c>
      <c r="B642" s="807" t="s">
        <v>898</v>
      </c>
      <c r="C642" s="594">
        <v>202.32</v>
      </c>
      <c r="D642" s="595"/>
    </row>
    <row r="643" spans="1:4" s="590" customFormat="1" ht="15">
      <c r="A643" s="812" t="s">
        <v>1581</v>
      </c>
      <c r="B643" s="807" t="s">
        <v>947</v>
      </c>
      <c r="C643" s="594">
        <v>215.77</v>
      </c>
      <c r="D643" s="595"/>
    </row>
    <row r="644" spans="1:4" s="590" customFormat="1" ht="15">
      <c r="A644" s="812" t="s">
        <v>1580</v>
      </c>
      <c r="B644" s="807" t="s">
        <v>903</v>
      </c>
      <c r="C644" s="594">
        <v>396.71</v>
      </c>
      <c r="D644" s="595"/>
    </row>
    <row r="645" spans="1:4" s="590" customFormat="1" ht="15">
      <c r="A645" s="812" t="s">
        <v>1579</v>
      </c>
      <c r="B645" s="807" t="s">
        <v>903</v>
      </c>
      <c r="C645" s="594">
        <v>396.71</v>
      </c>
      <c r="D645" s="595"/>
    </row>
    <row r="646" spans="1:4" s="590" customFormat="1" ht="15">
      <c r="A646" s="812" t="s">
        <v>1578</v>
      </c>
      <c r="B646" s="807" t="s">
        <v>905</v>
      </c>
      <c r="C646" s="594">
        <v>252.35</v>
      </c>
      <c r="D646" s="595"/>
    </row>
    <row r="647" spans="1:4" s="590" customFormat="1" ht="15">
      <c r="A647" s="812" t="s">
        <v>1577</v>
      </c>
      <c r="B647" s="807" t="s">
        <v>1032</v>
      </c>
      <c r="C647" s="594">
        <v>473.33</v>
      </c>
      <c r="D647" s="595"/>
    </row>
    <row r="648" spans="1:4" s="590" customFormat="1" ht="15">
      <c r="A648" s="812" t="s">
        <v>1576</v>
      </c>
      <c r="B648" s="807" t="s">
        <v>912</v>
      </c>
      <c r="C648" s="594">
        <v>661.35</v>
      </c>
      <c r="D648" s="595"/>
    </row>
    <row r="649" spans="1:4" s="590" customFormat="1" ht="15">
      <c r="A649" s="812" t="s">
        <v>1600</v>
      </c>
      <c r="B649" s="807" t="s">
        <v>903</v>
      </c>
      <c r="C649" s="594">
        <v>396.71</v>
      </c>
      <c r="D649" s="595"/>
    </row>
    <row r="650" spans="1:4" s="590" customFormat="1" ht="15">
      <c r="A650" s="812" t="s">
        <v>1534</v>
      </c>
      <c r="B650" s="807" t="s">
        <v>898</v>
      </c>
      <c r="C650" s="594">
        <v>202.32</v>
      </c>
      <c r="D650" s="595"/>
    </row>
    <row r="651" spans="1:4" s="590" customFormat="1" ht="15">
      <c r="A651" s="812" t="s">
        <v>1533</v>
      </c>
      <c r="B651" s="807" t="s">
        <v>938</v>
      </c>
      <c r="C651" s="594">
        <v>427.31</v>
      </c>
      <c r="D651" s="595"/>
    </row>
    <row r="652" spans="1:4" s="590" customFormat="1" ht="15">
      <c r="A652" s="812" t="s">
        <v>1532</v>
      </c>
      <c r="B652" s="807" t="s">
        <v>1025</v>
      </c>
      <c r="C652" s="594">
        <v>2407</v>
      </c>
      <c r="D652" s="595"/>
    </row>
    <row r="653" spans="1:4" s="590" customFormat="1" ht="15">
      <c r="A653" s="812" t="s">
        <v>1615</v>
      </c>
      <c r="B653" s="807" t="s">
        <v>934</v>
      </c>
      <c r="C653" s="594">
        <v>766.67</v>
      </c>
      <c r="D653" s="595"/>
    </row>
    <row r="654" spans="1:4" s="590" customFormat="1" ht="15">
      <c r="A654" s="812" t="s">
        <v>1614</v>
      </c>
      <c r="B654" s="807" t="s">
        <v>905</v>
      </c>
      <c r="C654" s="594">
        <v>252.35</v>
      </c>
      <c r="D654" s="595"/>
    </row>
    <row r="655" spans="1:4" s="590" customFormat="1" ht="15">
      <c r="A655" s="812" t="s">
        <v>1613</v>
      </c>
      <c r="B655" s="807" t="s">
        <v>912</v>
      </c>
      <c r="C655" s="594">
        <v>681.09</v>
      </c>
      <c r="D655" s="595"/>
    </row>
    <row r="656" spans="1:4" s="590" customFormat="1" ht="15">
      <c r="A656" s="812" t="s">
        <v>1612</v>
      </c>
      <c r="B656" s="807" t="s">
        <v>912</v>
      </c>
      <c r="C656" s="594">
        <v>661.35</v>
      </c>
      <c r="D656" s="595"/>
    </row>
    <row r="657" spans="1:4" s="590" customFormat="1" ht="15">
      <c r="A657" s="812" t="s">
        <v>1608</v>
      </c>
      <c r="B657" s="807" t="s">
        <v>1023</v>
      </c>
      <c r="C657" s="594">
        <v>1933.88</v>
      </c>
      <c r="D657" s="595"/>
    </row>
    <row r="658" spans="1:4" s="590" customFormat="1" ht="15">
      <c r="A658" s="812" t="s">
        <v>1588</v>
      </c>
      <c r="B658" s="807" t="s">
        <v>1073</v>
      </c>
      <c r="C658" s="594">
        <v>1832.49</v>
      </c>
      <c r="D658" s="595"/>
    </row>
    <row r="659" spans="1:4" s="590" customFormat="1" ht="15">
      <c r="A659" s="812" t="s">
        <v>1603</v>
      </c>
      <c r="B659" s="807" t="s">
        <v>898</v>
      </c>
      <c r="C659" s="594">
        <v>202.32</v>
      </c>
      <c r="D659" s="595"/>
    </row>
    <row r="660" spans="1:4" s="590" customFormat="1" ht="15">
      <c r="A660" s="812" t="s">
        <v>1592</v>
      </c>
      <c r="B660" s="807" t="s">
        <v>1593</v>
      </c>
      <c r="C660" s="594">
        <v>950.14</v>
      </c>
      <c r="D660" s="595"/>
    </row>
    <row r="661" spans="1:4" s="590" customFormat="1" ht="15">
      <c r="A661" s="812" t="s">
        <v>1591</v>
      </c>
      <c r="B661" s="807" t="s">
        <v>910</v>
      </c>
      <c r="C661" s="594">
        <v>1522.02</v>
      </c>
      <c r="D661" s="595"/>
    </row>
    <row r="662" spans="1:4" s="590" customFormat="1" ht="15">
      <c r="A662" s="812" t="s">
        <v>1611</v>
      </c>
      <c r="B662" s="807" t="s">
        <v>912</v>
      </c>
      <c r="C662" s="594">
        <v>661.35</v>
      </c>
      <c r="D662" s="595"/>
    </row>
    <row r="663" spans="1:4" s="590" customFormat="1" ht="15">
      <c r="A663" s="812" t="s">
        <v>1610</v>
      </c>
      <c r="B663" s="807" t="s">
        <v>918</v>
      </c>
      <c r="C663" s="594">
        <v>981.36</v>
      </c>
      <c r="D663" s="595"/>
    </row>
    <row r="664" spans="1:4" s="590" customFormat="1" ht="15">
      <c r="A664" s="812" t="s">
        <v>1609</v>
      </c>
      <c r="B664" s="807" t="s">
        <v>1023</v>
      </c>
      <c r="C664" s="594">
        <v>1933.88</v>
      </c>
      <c r="D664" s="595"/>
    </row>
    <row r="665" spans="1:4" s="590" customFormat="1" ht="15">
      <c r="A665" s="812" t="s">
        <v>1607</v>
      </c>
      <c r="B665" s="807" t="s">
        <v>1325</v>
      </c>
      <c r="C665" s="594">
        <v>1075.9000000000001</v>
      </c>
      <c r="D665" s="595"/>
    </row>
    <row r="666" spans="1:4" s="590" customFormat="1" ht="15">
      <c r="A666" s="812" t="s">
        <v>1606</v>
      </c>
      <c r="B666" s="807" t="s">
        <v>900</v>
      </c>
      <c r="C666" s="594">
        <v>461.82</v>
      </c>
      <c r="D666" s="595"/>
    </row>
    <row r="667" spans="1:4" s="590" customFormat="1" ht="15">
      <c r="A667" s="812" t="s">
        <v>1605</v>
      </c>
      <c r="B667" s="807" t="s">
        <v>900</v>
      </c>
      <c r="C667" s="594">
        <v>461.82</v>
      </c>
      <c r="D667" s="595"/>
    </row>
    <row r="668" spans="1:4" s="590" customFormat="1" ht="15">
      <c r="A668" s="812" t="s">
        <v>1604</v>
      </c>
      <c r="B668" s="807" t="s">
        <v>898</v>
      </c>
      <c r="C668" s="594">
        <v>202.32</v>
      </c>
      <c r="D668" s="595"/>
    </row>
    <row r="669" spans="1:4" s="590" customFormat="1" ht="15">
      <c r="A669" s="812" t="s">
        <v>1602</v>
      </c>
      <c r="B669" s="807" t="s">
        <v>947</v>
      </c>
      <c r="C669" s="594">
        <v>215.77</v>
      </c>
      <c r="D669" s="595"/>
    </row>
    <row r="670" spans="1:4" s="590" customFormat="1" ht="15">
      <c r="A670" s="812" t="s">
        <v>1601</v>
      </c>
      <c r="B670" s="807" t="s">
        <v>903</v>
      </c>
      <c r="C670" s="594">
        <v>396.71</v>
      </c>
      <c r="D670" s="595"/>
    </row>
    <row r="671" spans="1:4" s="590" customFormat="1" ht="15">
      <c r="A671" s="812" t="s">
        <v>1153</v>
      </c>
      <c r="B671" s="807" t="s">
        <v>900</v>
      </c>
      <c r="C671" s="594">
        <v>461.82</v>
      </c>
      <c r="D671" s="595"/>
    </row>
    <row r="672" spans="1:4" s="590" customFormat="1" ht="15">
      <c r="A672" s="812" t="s">
        <v>1706</v>
      </c>
      <c r="B672" s="807" t="s">
        <v>947</v>
      </c>
      <c r="C672" s="594">
        <v>215.77</v>
      </c>
      <c r="D672" s="595"/>
    </row>
    <row r="673" spans="1:4" s="590" customFormat="1" ht="15">
      <c r="A673" s="812" t="s">
        <v>1634</v>
      </c>
      <c r="B673" s="807" t="s">
        <v>912</v>
      </c>
      <c r="C673" s="594">
        <v>661.35</v>
      </c>
      <c r="D673" s="595"/>
    </row>
    <row r="674" spans="1:4" s="590" customFormat="1" ht="15">
      <c r="A674" s="812" t="s">
        <v>1832</v>
      </c>
      <c r="B674" s="807" t="s">
        <v>938</v>
      </c>
      <c r="C674" s="594">
        <v>427.31</v>
      </c>
      <c r="D674" s="595"/>
    </row>
    <row r="675" spans="1:4" s="590" customFormat="1" ht="15">
      <c r="A675" s="812" t="s">
        <v>1834</v>
      </c>
      <c r="B675" s="807" t="s">
        <v>932</v>
      </c>
      <c r="C675" s="594">
        <v>910.9</v>
      </c>
      <c r="D675" s="595"/>
    </row>
    <row r="676" spans="1:4" s="590" customFormat="1" ht="15">
      <c r="A676" s="812" t="s">
        <v>1835</v>
      </c>
      <c r="B676" s="807" t="s">
        <v>898</v>
      </c>
      <c r="C676" s="594">
        <v>325.42</v>
      </c>
      <c r="D676" s="595"/>
    </row>
    <row r="677" spans="1:4" s="590" customFormat="1" ht="15">
      <c r="A677" s="812" t="s">
        <v>1839</v>
      </c>
      <c r="B677" s="807" t="s">
        <v>912</v>
      </c>
      <c r="C677" s="594">
        <v>681.09</v>
      </c>
      <c r="D677" s="595"/>
    </row>
    <row r="678" spans="1:4" s="590" customFormat="1" ht="15">
      <c r="A678" s="812" t="s">
        <v>1840</v>
      </c>
      <c r="B678" s="807" t="s">
        <v>912</v>
      </c>
      <c r="C678" s="594">
        <v>661.35</v>
      </c>
      <c r="D678" s="595"/>
    </row>
    <row r="679" spans="1:4" s="590" customFormat="1" ht="15">
      <c r="A679" s="812" t="s">
        <v>1841</v>
      </c>
      <c r="B679" s="807" t="s">
        <v>912</v>
      </c>
      <c r="C679" s="594">
        <v>661.35</v>
      </c>
      <c r="D679" s="595"/>
    </row>
    <row r="680" spans="1:4" s="590" customFormat="1" ht="15">
      <c r="A680" s="812" t="s">
        <v>1793</v>
      </c>
      <c r="B680" s="807" t="s">
        <v>905</v>
      </c>
      <c r="C680" s="594">
        <v>252.35</v>
      </c>
      <c r="D680" s="595"/>
    </row>
    <row r="681" spans="1:4" s="590" customFormat="1" ht="15">
      <c r="A681" s="812" t="s">
        <v>1792</v>
      </c>
      <c r="B681" s="807" t="s">
        <v>1170</v>
      </c>
      <c r="C681" s="594">
        <v>1619.17</v>
      </c>
      <c r="D681" s="595"/>
    </row>
    <row r="682" spans="1:4" s="590" customFormat="1" ht="15">
      <c r="A682" s="812" t="s">
        <v>1628</v>
      </c>
      <c r="B682" s="807" t="s">
        <v>1231</v>
      </c>
      <c r="C682" s="594">
        <v>497.35</v>
      </c>
      <c r="D682" s="595"/>
    </row>
    <row r="683" spans="1:4" s="590" customFormat="1" ht="15">
      <c r="A683" s="812" t="s">
        <v>1629</v>
      </c>
      <c r="B683" s="807" t="s">
        <v>947</v>
      </c>
      <c r="C683" s="594">
        <v>215.77</v>
      </c>
      <c r="D683" s="595"/>
    </row>
    <row r="684" spans="1:4" s="590" customFormat="1" ht="15">
      <c r="A684" s="812" t="s">
        <v>1636</v>
      </c>
      <c r="B684" s="807" t="s">
        <v>912</v>
      </c>
      <c r="C684" s="594">
        <v>661.35</v>
      </c>
      <c r="D684" s="595"/>
    </row>
    <row r="685" spans="1:4" s="590" customFormat="1" ht="15">
      <c r="A685" s="812" t="s">
        <v>1637</v>
      </c>
      <c r="B685" s="807" t="s">
        <v>912</v>
      </c>
      <c r="C685" s="594">
        <v>661.35</v>
      </c>
      <c r="D685" s="595"/>
    </row>
    <row r="686" spans="1:4" s="590" customFormat="1" ht="15">
      <c r="A686" s="812" t="s">
        <v>1638</v>
      </c>
      <c r="B686" s="807" t="s">
        <v>898</v>
      </c>
      <c r="C686" s="594">
        <v>325.42</v>
      </c>
      <c r="D686" s="595"/>
    </row>
    <row r="687" spans="1:4" s="590" customFormat="1" ht="15">
      <c r="A687" s="812" t="s">
        <v>1639</v>
      </c>
      <c r="B687" s="807" t="s">
        <v>963</v>
      </c>
      <c r="C687" s="594">
        <v>720</v>
      </c>
      <c r="D687" s="595"/>
    </row>
    <row r="688" spans="1:4" s="590" customFormat="1" ht="15">
      <c r="A688" s="812" t="s">
        <v>1640</v>
      </c>
      <c r="B688" s="807" t="s">
        <v>1260</v>
      </c>
      <c r="C688" s="594">
        <v>1560</v>
      </c>
      <c r="D688" s="595"/>
    </row>
    <row r="689" spans="1:4" s="590" customFormat="1" ht="15">
      <c r="A689" s="812" t="s">
        <v>1630</v>
      </c>
      <c r="B689" s="807" t="s">
        <v>947</v>
      </c>
      <c r="C689" s="594">
        <v>215.77</v>
      </c>
      <c r="D689" s="595"/>
    </row>
    <row r="690" spans="1:4" s="590" customFormat="1" ht="15">
      <c r="A690" s="812" t="s">
        <v>1644</v>
      </c>
      <c r="B690" s="807" t="s">
        <v>936</v>
      </c>
      <c r="C690" s="594">
        <v>600.01</v>
      </c>
      <c r="D690" s="595"/>
    </row>
    <row r="691" spans="1:4" s="590" customFormat="1" ht="15">
      <c r="A691" s="812" t="s">
        <v>1635</v>
      </c>
      <c r="B691" s="807" t="s">
        <v>898</v>
      </c>
      <c r="C691" s="594">
        <v>202.32</v>
      </c>
      <c r="D691" s="595"/>
    </row>
    <row r="692" spans="1:4" s="590" customFormat="1" ht="15">
      <c r="A692" s="812" t="s">
        <v>1724</v>
      </c>
      <c r="B692" s="807" t="s">
        <v>898</v>
      </c>
      <c r="C692" s="594">
        <v>202.32</v>
      </c>
      <c r="D692" s="595"/>
    </row>
    <row r="693" spans="1:4" s="590" customFormat="1" ht="15">
      <c r="A693" s="812" t="s">
        <v>1641</v>
      </c>
      <c r="B693" s="807" t="s">
        <v>903</v>
      </c>
      <c r="C693" s="594">
        <v>396.71</v>
      </c>
      <c r="D693" s="595"/>
    </row>
    <row r="694" spans="1:4" s="590" customFormat="1" ht="15">
      <c r="A694" s="812" t="s">
        <v>1642</v>
      </c>
      <c r="B694" s="807" t="s">
        <v>903</v>
      </c>
      <c r="C694" s="594">
        <v>396.71</v>
      </c>
      <c r="D694" s="595"/>
    </row>
    <row r="695" spans="1:4" s="590" customFormat="1" ht="15">
      <c r="A695" s="812" t="s">
        <v>1707</v>
      </c>
      <c r="B695" s="807" t="s">
        <v>918</v>
      </c>
      <c r="C695" s="594">
        <v>981.36</v>
      </c>
      <c r="D695" s="595"/>
    </row>
    <row r="696" spans="1:4" s="590" customFormat="1" ht="15">
      <c r="A696" s="812" t="s">
        <v>1708</v>
      </c>
      <c r="B696" s="807" t="s">
        <v>918</v>
      </c>
      <c r="C696" s="594">
        <v>981.36</v>
      </c>
      <c r="D696" s="595"/>
    </row>
    <row r="697" spans="1:4" s="590" customFormat="1" ht="15">
      <c r="A697" s="812" t="s">
        <v>1709</v>
      </c>
      <c r="B697" s="807" t="s">
        <v>1023</v>
      </c>
      <c r="C697" s="594">
        <v>1933.88</v>
      </c>
      <c r="D697" s="595"/>
    </row>
    <row r="698" spans="1:4" s="590" customFormat="1" ht="15">
      <c r="A698" s="812" t="s">
        <v>1643</v>
      </c>
      <c r="B698" s="807" t="s">
        <v>903</v>
      </c>
      <c r="C698" s="594">
        <v>396.71</v>
      </c>
      <c r="D698" s="595"/>
    </row>
    <row r="699" spans="1:4" s="590" customFormat="1" ht="15">
      <c r="A699" s="812" t="s">
        <v>1831</v>
      </c>
      <c r="B699" s="807" t="s">
        <v>898</v>
      </c>
      <c r="C699" s="594">
        <v>202.32</v>
      </c>
      <c r="D699" s="595"/>
    </row>
    <row r="700" spans="1:4" s="590" customFormat="1" ht="15">
      <c r="A700" s="812" t="s">
        <v>1650</v>
      </c>
      <c r="B700" s="807" t="s">
        <v>912</v>
      </c>
      <c r="C700" s="594">
        <v>661.35</v>
      </c>
      <c r="D700" s="595"/>
    </row>
    <row r="701" spans="1:4" s="590" customFormat="1" ht="15">
      <c r="A701" s="812" t="s">
        <v>1837</v>
      </c>
      <c r="B701" s="807" t="s">
        <v>1025</v>
      </c>
      <c r="C701" s="594">
        <v>2407</v>
      </c>
      <c r="D701" s="595"/>
    </row>
    <row r="702" spans="1:4" s="590" customFormat="1" ht="15">
      <c r="A702" s="812" t="s">
        <v>1631</v>
      </c>
      <c r="B702" s="807" t="s">
        <v>934</v>
      </c>
      <c r="C702" s="594">
        <v>766.67</v>
      </c>
      <c r="D702" s="595"/>
    </row>
    <row r="703" spans="1:4" s="590" customFormat="1" ht="15">
      <c r="A703" s="812" t="s">
        <v>1827</v>
      </c>
      <c r="B703" s="807" t="s">
        <v>912</v>
      </c>
      <c r="C703" s="594">
        <v>661.35</v>
      </c>
      <c r="D703" s="595"/>
    </row>
    <row r="704" spans="1:4" s="590" customFormat="1" ht="15">
      <c r="A704" s="812" t="s">
        <v>1651</v>
      </c>
      <c r="B704" s="807" t="s">
        <v>912</v>
      </c>
      <c r="C704" s="594">
        <v>661.35</v>
      </c>
      <c r="D704" s="595"/>
    </row>
    <row r="705" spans="1:4" s="590" customFormat="1" ht="15">
      <c r="A705" s="812" t="s">
        <v>1652</v>
      </c>
      <c r="B705" s="807" t="s">
        <v>912</v>
      </c>
      <c r="C705" s="594">
        <v>661.35</v>
      </c>
      <c r="D705" s="595"/>
    </row>
    <row r="706" spans="1:4" s="590" customFormat="1" ht="15">
      <c r="A706" s="812" t="s">
        <v>1653</v>
      </c>
      <c r="B706" s="807" t="s">
        <v>912</v>
      </c>
      <c r="C706" s="594">
        <v>681.09</v>
      </c>
      <c r="D706" s="595"/>
    </row>
    <row r="707" spans="1:4" s="590" customFormat="1" ht="15">
      <c r="A707" s="812" t="s">
        <v>1654</v>
      </c>
      <c r="B707" s="807" t="s">
        <v>1032</v>
      </c>
      <c r="C707" s="594">
        <v>473.33</v>
      </c>
      <c r="D707" s="595"/>
    </row>
    <row r="708" spans="1:4" s="590" customFormat="1" ht="15">
      <c r="A708" s="812" t="s">
        <v>1667</v>
      </c>
      <c r="B708" s="807" t="s">
        <v>934</v>
      </c>
      <c r="C708" s="594">
        <v>766.67</v>
      </c>
      <c r="D708" s="595"/>
    </row>
    <row r="709" spans="1:4" s="590" customFormat="1" ht="15">
      <c r="A709" s="812" t="s">
        <v>1668</v>
      </c>
      <c r="B709" s="807" t="s">
        <v>903</v>
      </c>
      <c r="C709" s="594">
        <v>396.71</v>
      </c>
      <c r="D709" s="595"/>
    </row>
    <row r="710" spans="1:4" s="590" customFormat="1" ht="15">
      <c r="A710" s="812" t="s">
        <v>1669</v>
      </c>
      <c r="B710" s="807" t="s">
        <v>947</v>
      </c>
      <c r="C710" s="594">
        <v>215.77</v>
      </c>
      <c r="D710" s="595"/>
    </row>
    <row r="711" spans="1:4" s="590" customFormat="1" ht="15">
      <c r="A711" s="812" t="s">
        <v>1670</v>
      </c>
      <c r="B711" s="807" t="s">
        <v>947</v>
      </c>
      <c r="C711" s="594">
        <v>215.77</v>
      </c>
      <c r="D711" s="595"/>
    </row>
    <row r="712" spans="1:4" s="590" customFormat="1" ht="15">
      <c r="A712" s="812" t="s">
        <v>1671</v>
      </c>
      <c r="B712" s="807" t="s">
        <v>898</v>
      </c>
      <c r="C712" s="594">
        <v>202.32</v>
      </c>
      <c r="D712" s="595"/>
    </row>
    <row r="713" spans="1:4" s="590" customFormat="1" ht="15">
      <c r="A713" s="812" t="s">
        <v>1672</v>
      </c>
      <c r="B713" s="807" t="s">
        <v>900</v>
      </c>
      <c r="C713" s="594">
        <v>461.82</v>
      </c>
      <c r="D713" s="595"/>
    </row>
    <row r="714" spans="1:4" s="590" customFormat="1" ht="15">
      <c r="A714" s="812" t="s">
        <v>1673</v>
      </c>
      <c r="B714" s="807" t="s">
        <v>900</v>
      </c>
      <c r="C714" s="594">
        <v>461.82</v>
      </c>
      <c r="D714" s="595"/>
    </row>
    <row r="715" spans="1:4" s="590" customFormat="1" ht="15">
      <c r="A715" s="812" t="s">
        <v>1828</v>
      </c>
      <c r="B715" s="807" t="s">
        <v>1659</v>
      </c>
      <c r="C715" s="594">
        <v>1280.83</v>
      </c>
      <c r="D715" s="595"/>
    </row>
    <row r="716" spans="1:4" s="590" customFormat="1" ht="15">
      <c r="A716" s="812" t="s">
        <v>1829</v>
      </c>
      <c r="B716" s="807" t="s">
        <v>898</v>
      </c>
      <c r="C716" s="594">
        <v>202.32</v>
      </c>
      <c r="D716" s="595"/>
    </row>
    <row r="717" spans="1:4" s="590" customFormat="1" ht="15">
      <c r="A717" s="812" t="s">
        <v>1617</v>
      </c>
      <c r="B717" s="807" t="s">
        <v>900</v>
      </c>
      <c r="C717" s="594">
        <v>461.82</v>
      </c>
      <c r="D717" s="595"/>
    </row>
    <row r="718" spans="1:4" s="590" customFormat="1" ht="15">
      <c r="A718" s="812" t="s">
        <v>1618</v>
      </c>
      <c r="B718" s="807" t="s">
        <v>900</v>
      </c>
      <c r="C718" s="594">
        <v>461.82</v>
      </c>
      <c r="D718" s="595"/>
    </row>
    <row r="719" spans="1:4" s="590" customFormat="1" ht="15">
      <c r="A719" s="812" t="s">
        <v>1619</v>
      </c>
      <c r="B719" s="807" t="s">
        <v>900</v>
      </c>
      <c r="C719" s="594">
        <v>461.82</v>
      </c>
      <c r="D719" s="595"/>
    </row>
    <row r="720" spans="1:4" s="590" customFormat="1" ht="15">
      <c r="A720" s="812" t="s">
        <v>1620</v>
      </c>
      <c r="B720" s="807" t="s">
        <v>1621</v>
      </c>
      <c r="C720" s="594">
        <v>2252.4499999999998</v>
      </c>
      <c r="D720" s="595"/>
    </row>
    <row r="721" spans="1:4" s="590" customFormat="1" ht="15">
      <c r="A721" s="812" t="s">
        <v>1622</v>
      </c>
      <c r="B721" s="807" t="s">
        <v>1023</v>
      </c>
      <c r="C721" s="594">
        <v>1933.88</v>
      </c>
      <c r="D721" s="595"/>
    </row>
    <row r="722" spans="1:4" s="590" customFormat="1" ht="15">
      <c r="A722" s="812" t="s">
        <v>1830</v>
      </c>
      <c r="B722" s="807" t="s">
        <v>898</v>
      </c>
      <c r="C722" s="594">
        <v>202.32</v>
      </c>
      <c r="D722" s="595"/>
    </row>
    <row r="723" spans="1:4" s="590" customFormat="1" ht="15">
      <c r="A723" s="812" t="s">
        <v>1687</v>
      </c>
      <c r="B723" s="807" t="s">
        <v>900</v>
      </c>
      <c r="C723" s="594">
        <v>461.82</v>
      </c>
      <c r="D723" s="595"/>
    </row>
    <row r="724" spans="1:4" s="590" customFormat="1" ht="15">
      <c r="A724" s="812" t="s">
        <v>1688</v>
      </c>
      <c r="B724" s="807" t="s">
        <v>900</v>
      </c>
      <c r="C724" s="594">
        <v>461.82</v>
      </c>
      <c r="D724" s="595"/>
    </row>
    <row r="725" spans="1:4" s="590" customFormat="1" ht="15">
      <c r="A725" s="812" t="s">
        <v>1695</v>
      </c>
      <c r="B725" s="807" t="s">
        <v>898</v>
      </c>
      <c r="C725" s="594">
        <v>202.32</v>
      </c>
      <c r="D725" s="595"/>
    </row>
    <row r="726" spans="1:4" s="590" customFormat="1" ht="15">
      <c r="A726" s="812" t="s">
        <v>1710</v>
      </c>
      <c r="B726" s="807" t="s">
        <v>900</v>
      </c>
      <c r="C726" s="594">
        <v>461.82</v>
      </c>
      <c r="D726" s="595"/>
    </row>
    <row r="727" spans="1:4" s="590" customFormat="1" ht="15">
      <c r="A727" s="812" t="s">
        <v>1675</v>
      </c>
      <c r="B727" s="807" t="s">
        <v>912</v>
      </c>
      <c r="C727" s="594">
        <v>661.35</v>
      </c>
      <c r="D727" s="595"/>
    </row>
    <row r="728" spans="1:4" s="590" customFormat="1" ht="15">
      <c r="A728" s="812" t="s">
        <v>1676</v>
      </c>
      <c r="B728" s="807" t="s">
        <v>947</v>
      </c>
      <c r="C728" s="594">
        <v>215.77</v>
      </c>
      <c r="D728" s="595"/>
    </row>
    <row r="729" spans="1:4" s="590" customFormat="1" ht="15">
      <c r="A729" s="812" t="s">
        <v>1677</v>
      </c>
      <c r="B729" s="807" t="s">
        <v>938</v>
      </c>
      <c r="C729" s="594">
        <v>427.31</v>
      </c>
      <c r="D729" s="595"/>
    </row>
    <row r="730" spans="1:4" s="590" customFormat="1" ht="15">
      <c r="A730" s="812" t="s">
        <v>1678</v>
      </c>
      <c r="B730" s="807" t="s">
        <v>898</v>
      </c>
      <c r="C730" s="594">
        <v>202.32</v>
      </c>
      <c r="D730" s="595"/>
    </row>
    <row r="731" spans="1:4" s="590" customFormat="1" ht="15">
      <c r="A731" s="812" t="s">
        <v>1679</v>
      </c>
      <c r="B731" s="807" t="s">
        <v>898</v>
      </c>
      <c r="C731" s="594">
        <v>202.32</v>
      </c>
      <c r="D731" s="595"/>
    </row>
    <row r="732" spans="1:4" s="590" customFormat="1" ht="15">
      <c r="A732" s="812" t="s">
        <v>1680</v>
      </c>
      <c r="B732" s="807" t="s">
        <v>898</v>
      </c>
      <c r="C732" s="594">
        <v>202.32</v>
      </c>
      <c r="D732" s="595"/>
    </row>
    <row r="733" spans="1:4" s="590" customFormat="1" ht="15">
      <c r="A733" s="812" t="s">
        <v>1681</v>
      </c>
      <c r="B733" s="807" t="s">
        <v>898</v>
      </c>
      <c r="C733" s="594">
        <v>202.32</v>
      </c>
      <c r="D733" s="595"/>
    </row>
    <row r="734" spans="1:4" s="590" customFormat="1" ht="15">
      <c r="A734" s="812" t="s">
        <v>1682</v>
      </c>
      <c r="B734" s="807" t="s">
        <v>900</v>
      </c>
      <c r="C734" s="594">
        <v>461.82</v>
      </c>
      <c r="D734" s="595"/>
    </row>
    <row r="735" spans="1:4" s="590" customFormat="1" ht="15">
      <c r="A735" s="812" t="s">
        <v>1683</v>
      </c>
      <c r="B735" s="807" t="s">
        <v>900</v>
      </c>
      <c r="C735" s="594">
        <v>461.82</v>
      </c>
      <c r="D735" s="595"/>
    </row>
    <row r="736" spans="1:4" s="590" customFormat="1" ht="15">
      <c r="A736" s="812" t="s">
        <v>1684</v>
      </c>
      <c r="B736" s="807" t="s">
        <v>900</v>
      </c>
      <c r="C736" s="594">
        <v>461.82</v>
      </c>
      <c r="D736" s="595"/>
    </row>
    <row r="737" spans="1:4" s="590" customFormat="1" ht="15">
      <c r="A737" s="812" t="s">
        <v>1719</v>
      </c>
      <c r="B737" s="807" t="s">
        <v>912</v>
      </c>
      <c r="C737" s="594">
        <v>661.35</v>
      </c>
      <c r="D737" s="595"/>
    </row>
    <row r="738" spans="1:4" s="590" customFormat="1" ht="15">
      <c r="A738" s="812" t="s">
        <v>1685</v>
      </c>
      <c r="B738" s="807" t="s">
        <v>922</v>
      </c>
      <c r="C738" s="594">
        <v>829.64</v>
      </c>
      <c r="D738" s="595"/>
    </row>
    <row r="739" spans="1:4" s="590" customFormat="1" ht="15">
      <c r="A739" s="812" t="s">
        <v>1690</v>
      </c>
      <c r="B739" s="807" t="s">
        <v>920</v>
      </c>
      <c r="C739" s="594">
        <v>1369.37</v>
      </c>
      <c r="D739" s="595"/>
    </row>
    <row r="740" spans="1:4" s="590" customFormat="1" ht="15">
      <c r="A740" s="812" t="s">
        <v>1694</v>
      </c>
      <c r="B740" s="807" t="s">
        <v>1005</v>
      </c>
      <c r="C740" s="594">
        <v>2238.2399999999998</v>
      </c>
      <c r="D740" s="595"/>
    </row>
    <row r="741" spans="1:4" s="590" customFormat="1" ht="15">
      <c r="A741" s="812" t="s">
        <v>1720</v>
      </c>
      <c r="B741" s="807" t="s">
        <v>918</v>
      </c>
      <c r="C741" s="594">
        <v>981.36</v>
      </c>
      <c r="D741" s="595"/>
    </row>
    <row r="742" spans="1:4" s="590" customFormat="1" ht="15">
      <c r="A742" s="812" t="s">
        <v>1721</v>
      </c>
      <c r="B742" s="807" t="s">
        <v>900</v>
      </c>
      <c r="C742" s="594">
        <v>461.82</v>
      </c>
      <c r="D742" s="595"/>
    </row>
    <row r="743" spans="1:4" s="590" customFormat="1" ht="15">
      <c r="A743" s="812" t="s">
        <v>1722</v>
      </c>
      <c r="B743" s="807" t="s">
        <v>900</v>
      </c>
      <c r="C743" s="594">
        <v>461.82</v>
      </c>
      <c r="D743" s="595"/>
    </row>
    <row r="744" spans="1:4" s="590" customFormat="1" ht="15">
      <c r="A744" s="812" t="s">
        <v>1723</v>
      </c>
      <c r="B744" s="807" t="s">
        <v>900</v>
      </c>
      <c r="C744" s="594">
        <v>461.82</v>
      </c>
      <c r="D744" s="595"/>
    </row>
    <row r="745" spans="1:4" s="590" customFormat="1" ht="15">
      <c r="A745" s="812" t="s">
        <v>1696</v>
      </c>
      <c r="B745" s="807" t="s">
        <v>898</v>
      </c>
      <c r="C745" s="594">
        <v>202.32</v>
      </c>
      <c r="D745" s="595"/>
    </row>
    <row r="746" spans="1:4" s="590" customFormat="1" ht="15">
      <c r="A746" s="812" t="s">
        <v>1697</v>
      </c>
      <c r="B746" s="807" t="s">
        <v>1016</v>
      </c>
      <c r="C746" s="594">
        <v>2054.25</v>
      </c>
      <c r="D746" s="595"/>
    </row>
    <row r="747" spans="1:4" s="590" customFormat="1" ht="15">
      <c r="A747" s="812" t="s">
        <v>1698</v>
      </c>
      <c r="B747" s="807" t="s">
        <v>932</v>
      </c>
      <c r="C747" s="594">
        <v>910.9</v>
      </c>
      <c r="D747" s="595"/>
    </row>
    <row r="748" spans="1:4" s="590" customFormat="1" ht="15">
      <c r="A748" s="812" t="s">
        <v>1699</v>
      </c>
      <c r="B748" s="807" t="s">
        <v>912</v>
      </c>
      <c r="C748" s="594">
        <v>681.09</v>
      </c>
      <c r="D748" s="595"/>
    </row>
    <row r="749" spans="1:4" s="590" customFormat="1" ht="15">
      <c r="A749" s="812" t="s">
        <v>1700</v>
      </c>
      <c r="B749" s="807" t="s">
        <v>912</v>
      </c>
      <c r="C749" s="594">
        <v>661.35</v>
      </c>
      <c r="D749" s="595"/>
    </row>
    <row r="750" spans="1:4" s="590" customFormat="1" ht="15">
      <c r="A750" s="812" t="s">
        <v>1859</v>
      </c>
      <c r="B750" s="807" t="s">
        <v>912</v>
      </c>
      <c r="C750" s="594">
        <v>661.35</v>
      </c>
      <c r="D750" s="595"/>
    </row>
    <row r="751" spans="1:4" s="590" customFormat="1" ht="15">
      <c r="A751" s="812" t="s">
        <v>1858</v>
      </c>
      <c r="B751" s="807" t="s">
        <v>912</v>
      </c>
      <c r="C751" s="594">
        <v>661.35</v>
      </c>
      <c r="D751" s="595"/>
    </row>
    <row r="752" spans="1:4" s="590" customFormat="1" ht="15">
      <c r="A752" s="812" t="s">
        <v>1857</v>
      </c>
      <c r="B752" s="807" t="s">
        <v>932</v>
      </c>
      <c r="C752" s="594">
        <v>910.89</v>
      </c>
      <c r="D752" s="595"/>
    </row>
    <row r="753" spans="1:4" s="590" customFormat="1" ht="15">
      <c r="A753" s="812" t="s">
        <v>1855</v>
      </c>
      <c r="B753" s="807" t="s">
        <v>903</v>
      </c>
      <c r="C753" s="594">
        <v>396.71</v>
      </c>
      <c r="D753" s="595"/>
    </row>
    <row r="754" spans="1:4" s="590" customFormat="1" ht="15">
      <c r="A754" s="812" t="s">
        <v>1718</v>
      </c>
      <c r="B754" s="807" t="s">
        <v>912</v>
      </c>
      <c r="C754" s="594">
        <v>681.09</v>
      </c>
      <c r="D754" s="595"/>
    </row>
    <row r="755" spans="1:4" s="590" customFormat="1" ht="15">
      <c r="A755" s="812" t="s">
        <v>1702</v>
      </c>
      <c r="B755" s="807" t="s">
        <v>1703</v>
      </c>
      <c r="C755" s="594">
        <v>2081.92</v>
      </c>
      <c r="D755" s="595"/>
    </row>
    <row r="756" spans="1:4" s="590" customFormat="1" ht="15">
      <c r="A756" s="812" t="s">
        <v>1711</v>
      </c>
      <c r="B756" s="807" t="s">
        <v>900</v>
      </c>
      <c r="C756" s="594">
        <v>461.82</v>
      </c>
      <c r="D756" s="595"/>
    </row>
    <row r="757" spans="1:4" s="590" customFormat="1" ht="15">
      <c r="A757" s="812" t="s">
        <v>1656</v>
      </c>
      <c r="B757" s="807" t="s">
        <v>1023</v>
      </c>
      <c r="C757" s="594">
        <v>1933.88</v>
      </c>
      <c r="D757" s="595"/>
    </row>
    <row r="758" spans="1:4" s="590" customFormat="1" ht="15">
      <c r="A758" s="812" t="s">
        <v>1657</v>
      </c>
      <c r="B758" s="807" t="s">
        <v>1005</v>
      </c>
      <c r="C758" s="594">
        <v>2238.2399999999998</v>
      </c>
      <c r="D758" s="595"/>
    </row>
    <row r="759" spans="1:4" s="590" customFormat="1" ht="15">
      <c r="A759" s="812" t="s">
        <v>1658</v>
      </c>
      <c r="B759" s="807" t="s">
        <v>1659</v>
      </c>
      <c r="C759" s="594">
        <v>1280.83</v>
      </c>
      <c r="D759" s="595"/>
    </row>
    <row r="760" spans="1:4" s="590" customFormat="1" ht="15">
      <c r="A760" s="812" t="s">
        <v>1660</v>
      </c>
      <c r="B760" s="807" t="s">
        <v>900</v>
      </c>
      <c r="C760" s="594">
        <v>461.82</v>
      </c>
      <c r="D760" s="595"/>
    </row>
    <row r="761" spans="1:4" s="590" customFormat="1" ht="15">
      <c r="A761" s="812" t="s">
        <v>1661</v>
      </c>
      <c r="B761" s="807" t="s">
        <v>898</v>
      </c>
      <c r="C761" s="594">
        <v>202.32</v>
      </c>
      <c r="D761" s="595"/>
    </row>
    <row r="762" spans="1:4" s="590" customFormat="1" ht="15">
      <c r="A762" s="812" t="s">
        <v>1662</v>
      </c>
      <c r="B762" s="807" t="s">
        <v>898</v>
      </c>
      <c r="C762" s="594">
        <v>202.32</v>
      </c>
      <c r="D762" s="595"/>
    </row>
    <row r="763" spans="1:4" s="590" customFormat="1" ht="15">
      <c r="A763" s="812" t="s">
        <v>1704</v>
      </c>
      <c r="B763" s="807" t="s">
        <v>900</v>
      </c>
      <c r="C763" s="594">
        <v>461.82</v>
      </c>
      <c r="D763" s="595"/>
    </row>
    <row r="764" spans="1:4" s="590" customFormat="1" ht="15">
      <c r="A764" s="812" t="s">
        <v>1705</v>
      </c>
      <c r="B764" s="807" t="s">
        <v>900</v>
      </c>
      <c r="C764" s="594">
        <v>461.82</v>
      </c>
      <c r="D764" s="595"/>
    </row>
    <row r="765" spans="1:4" s="590" customFormat="1" ht="15">
      <c r="A765" s="812" t="s">
        <v>1715</v>
      </c>
      <c r="B765" s="807" t="s">
        <v>900</v>
      </c>
      <c r="C765" s="594">
        <v>461.82</v>
      </c>
      <c r="D765" s="595"/>
    </row>
    <row r="766" spans="1:4" s="590" customFormat="1" ht="15">
      <c r="A766" s="812" t="s">
        <v>1716</v>
      </c>
      <c r="B766" s="807" t="s">
        <v>1021</v>
      </c>
      <c r="C766" s="594">
        <v>2303.54</v>
      </c>
      <c r="D766" s="595"/>
    </row>
    <row r="767" spans="1:4" s="590" customFormat="1" ht="15">
      <c r="A767" s="812" t="s">
        <v>1717</v>
      </c>
      <c r="B767" s="807" t="s">
        <v>1325</v>
      </c>
      <c r="C767" s="594">
        <v>1075.9000000000001</v>
      </c>
      <c r="D767" s="595"/>
    </row>
    <row r="768" spans="1:4" s="590" customFormat="1" ht="15">
      <c r="A768" s="812" t="s">
        <v>1712</v>
      </c>
      <c r="B768" s="807" t="s">
        <v>947</v>
      </c>
      <c r="C768" s="594">
        <v>215.77</v>
      </c>
      <c r="D768" s="595"/>
    </row>
    <row r="769" spans="1:4" s="590" customFormat="1" ht="15">
      <c r="A769" s="812" t="s">
        <v>1663</v>
      </c>
      <c r="B769" s="807" t="s">
        <v>936</v>
      </c>
      <c r="C769" s="594">
        <v>600.01</v>
      </c>
      <c r="D769" s="595"/>
    </row>
    <row r="770" spans="1:4" s="590" customFormat="1" ht="15">
      <c r="A770" s="812" t="s">
        <v>1632</v>
      </c>
      <c r="B770" s="807" t="s">
        <v>905</v>
      </c>
      <c r="C770" s="594">
        <v>252.35</v>
      </c>
      <c r="D770" s="595"/>
    </row>
    <row r="771" spans="1:4" s="590" customFormat="1" ht="15">
      <c r="A771" s="812" t="s">
        <v>1633</v>
      </c>
      <c r="B771" s="807" t="s">
        <v>912</v>
      </c>
      <c r="C771" s="594">
        <v>661.35</v>
      </c>
      <c r="D771" s="595"/>
    </row>
    <row r="772" spans="1:4" s="590" customFormat="1" ht="15">
      <c r="A772" s="812" t="s">
        <v>1725</v>
      </c>
      <c r="B772" s="807" t="s">
        <v>900</v>
      </c>
      <c r="C772" s="594">
        <v>461.82</v>
      </c>
      <c r="D772" s="595"/>
    </row>
    <row r="773" spans="1:4" s="590" customFormat="1" ht="15">
      <c r="A773" s="812" t="s">
        <v>1726</v>
      </c>
      <c r="B773" s="807" t="s">
        <v>900</v>
      </c>
      <c r="C773" s="594">
        <v>461.82</v>
      </c>
      <c r="D773" s="595"/>
    </row>
    <row r="774" spans="1:4" s="590" customFormat="1" ht="15">
      <c r="A774" s="812" t="s">
        <v>1727</v>
      </c>
      <c r="B774" s="807" t="s">
        <v>900</v>
      </c>
      <c r="C774" s="594">
        <v>461.82</v>
      </c>
      <c r="D774" s="595"/>
    </row>
    <row r="775" spans="1:4" s="590" customFormat="1" ht="15">
      <c r="A775" s="812" t="s">
        <v>1728</v>
      </c>
      <c r="B775" s="807" t="s">
        <v>900</v>
      </c>
      <c r="C775" s="594">
        <v>461.82</v>
      </c>
      <c r="D775" s="595"/>
    </row>
    <row r="776" spans="1:4" s="590" customFormat="1" ht="15">
      <c r="A776" s="812" t="s">
        <v>1729</v>
      </c>
      <c r="B776" s="807" t="s">
        <v>900</v>
      </c>
      <c r="C776" s="594">
        <v>461.82</v>
      </c>
      <c r="D776" s="595"/>
    </row>
    <row r="777" spans="1:4" s="590" customFormat="1" ht="15">
      <c r="A777" s="812" t="s">
        <v>1674</v>
      </c>
      <c r="B777" s="807" t="s">
        <v>1325</v>
      </c>
      <c r="C777" s="594">
        <v>1075.9000000000001</v>
      </c>
      <c r="D777" s="595"/>
    </row>
    <row r="778" spans="1:4" s="590" customFormat="1" ht="15">
      <c r="A778" s="812" t="s">
        <v>1713</v>
      </c>
      <c r="B778" s="807" t="s">
        <v>947</v>
      </c>
      <c r="C778" s="594">
        <v>215.77</v>
      </c>
      <c r="D778" s="595"/>
    </row>
    <row r="779" spans="1:4" s="590" customFormat="1" ht="15">
      <c r="A779" s="812" t="s">
        <v>1714</v>
      </c>
      <c r="B779" s="807" t="s">
        <v>903</v>
      </c>
      <c r="C779" s="594">
        <v>396.71</v>
      </c>
      <c r="D779" s="595"/>
    </row>
    <row r="780" spans="1:4" s="590" customFormat="1" ht="15">
      <c r="A780" s="812" t="s">
        <v>1627</v>
      </c>
      <c r="B780" s="807" t="s">
        <v>903</v>
      </c>
      <c r="C780" s="594">
        <v>396.71</v>
      </c>
      <c r="D780" s="595"/>
    </row>
    <row r="781" spans="1:4" s="590" customFormat="1" ht="15">
      <c r="A781" s="812" t="s">
        <v>1734</v>
      </c>
      <c r="B781" s="807" t="s">
        <v>912</v>
      </c>
      <c r="C781" s="594">
        <v>661.35</v>
      </c>
      <c r="D781" s="595"/>
    </row>
    <row r="782" spans="1:4" s="590" customFormat="1" ht="15">
      <c r="A782" s="812" t="s">
        <v>1735</v>
      </c>
      <c r="B782" s="807" t="s">
        <v>912</v>
      </c>
      <c r="C782" s="594">
        <v>661.35</v>
      </c>
      <c r="D782" s="595"/>
    </row>
    <row r="783" spans="1:4" s="590" customFormat="1" ht="15">
      <c r="A783" s="812" t="s">
        <v>1783</v>
      </c>
      <c r="B783" s="807" t="s">
        <v>898</v>
      </c>
      <c r="C783" s="594">
        <v>202.32</v>
      </c>
      <c r="D783" s="595"/>
    </row>
    <row r="784" spans="1:4" s="590" customFormat="1" ht="15">
      <c r="A784" s="812" t="s">
        <v>1784</v>
      </c>
      <c r="B784" s="807" t="s">
        <v>898</v>
      </c>
      <c r="C784" s="594">
        <v>202.32</v>
      </c>
      <c r="D784" s="595"/>
    </row>
    <row r="785" spans="1:4" s="590" customFormat="1" ht="15">
      <c r="A785" s="812" t="s">
        <v>1750</v>
      </c>
      <c r="B785" s="807" t="s">
        <v>898</v>
      </c>
      <c r="C785" s="594">
        <v>202.32</v>
      </c>
      <c r="D785" s="595"/>
    </row>
    <row r="786" spans="1:4" s="590" customFormat="1" ht="15">
      <c r="A786" s="812" t="s">
        <v>1775</v>
      </c>
      <c r="B786" s="807" t="s">
        <v>1776</v>
      </c>
      <c r="C786" s="594">
        <v>8268</v>
      </c>
      <c r="D786" s="595"/>
    </row>
    <row r="787" spans="1:4" s="590" customFormat="1" ht="15">
      <c r="A787" s="812" t="s">
        <v>1821</v>
      </c>
      <c r="B787" s="807" t="s">
        <v>900</v>
      </c>
      <c r="C787" s="594">
        <v>461.82</v>
      </c>
      <c r="D787" s="595"/>
    </row>
    <row r="788" spans="1:4" s="590" customFormat="1" ht="15">
      <c r="A788" s="812" t="s">
        <v>1738</v>
      </c>
      <c r="B788" s="807" t="s">
        <v>912</v>
      </c>
      <c r="C788" s="594">
        <v>681.1</v>
      </c>
      <c r="D788" s="595"/>
    </row>
    <row r="789" spans="1:4" s="590" customFormat="1" ht="15">
      <c r="A789" s="812" t="s">
        <v>1739</v>
      </c>
      <c r="B789" s="807" t="s">
        <v>932</v>
      </c>
      <c r="C789" s="594">
        <v>910.89</v>
      </c>
      <c r="D789" s="595"/>
    </row>
    <row r="790" spans="1:4" s="590" customFormat="1" ht="15">
      <c r="A790" s="812" t="s">
        <v>1740</v>
      </c>
      <c r="B790" s="807" t="s">
        <v>1260</v>
      </c>
      <c r="C790" s="594">
        <v>1560</v>
      </c>
      <c r="D790" s="595"/>
    </row>
    <row r="791" spans="1:4" s="590" customFormat="1" ht="15">
      <c r="A791" s="812" t="s">
        <v>1751</v>
      </c>
      <c r="B791" s="807" t="s">
        <v>903</v>
      </c>
      <c r="C791" s="594">
        <v>396.71</v>
      </c>
      <c r="D791" s="595"/>
    </row>
    <row r="792" spans="1:4" s="590" customFormat="1" ht="15">
      <c r="A792" s="812" t="s">
        <v>1752</v>
      </c>
      <c r="B792" s="807" t="s">
        <v>903</v>
      </c>
      <c r="C792" s="594">
        <v>396.71</v>
      </c>
      <c r="D792" s="595"/>
    </row>
    <row r="793" spans="1:4" s="590" customFormat="1" ht="15">
      <c r="A793" s="812" t="s">
        <v>1753</v>
      </c>
      <c r="B793" s="807" t="s">
        <v>947</v>
      </c>
      <c r="C793" s="594">
        <v>215.77</v>
      </c>
      <c r="D793" s="595"/>
    </row>
    <row r="794" spans="1:4" s="590" customFormat="1" ht="15">
      <c r="A794" s="812" t="s">
        <v>1822</v>
      </c>
      <c r="B794" s="807" t="s">
        <v>900</v>
      </c>
      <c r="C794" s="594">
        <v>461.82</v>
      </c>
      <c r="D794" s="595"/>
    </row>
    <row r="795" spans="1:4" s="590" customFormat="1" ht="15">
      <c r="A795" s="812" t="s">
        <v>1823</v>
      </c>
      <c r="B795" s="807" t="s">
        <v>918</v>
      </c>
      <c r="C795" s="594">
        <v>981.36</v>
      </c>
      <c r="D795" s="595"/>
    </row>
    <row r="796" spans="1:4" s="590" customFormat="1" ht="15">
      <c r="A796" s="812" t="s">
        <v>1742</v>
      </c>
      <c r="B796" s="807" t="s">
        <v>918</v>
      </c>
      <c r="C796" s="594">
        <v>981.36</v>
      </c>
      <c r="D796" s="595"/>
    </row>
    <row r="797" spans="1:4" s="590" customFormat="1" ht="15">
      <c r="A797" s="812" t="s">
        <v>1743</v>
      </c>
      <c r="B797" s="807" t="s">
        <v>1005</v>
      </c>
      <c r="C797" s="594">
        <v>2238.2399999999998</v>
      </c>
      <c r="D797" s="595"/>
    </row>
    <row r="798" spans="1:4" s="590" customFormat="1" ht="15">
      <c r="A798" s="812" t="s">
        <v>1744</v>
      </c>
      <c r="B798" s="807" t="s">
        <v>900</v>
      </c>
      <c r="C798" s="594">
        <v>461.82</v>
      </c>
      <c r="D798" s="595"/>
    </row>
    <row r="799" spans="1:4" s="590" customFormat="1" ht="15">
      <c r="A799" s="812" t="s">
        <v>1745</v>
      </c>
      <c r="B799" s="807" t="s">
        <v>900</v>
      </c>
      <c r="C799" s="594">
        <v>461.82</v>
      </c>
      <c r="D799" s="595"/>
    </row>
    <row r="800" spans="1:4" s="590" customFormat="1" ht="15">
      <c r="A800" s="812" t="s">
        <v>1826</v>
      </c>
      <c r="B800" s="807" t="s">
        <v>918</v>
      </c>
      <c r="C800" s="594">
        <v>981.36</v>
      </c>
      <c r="D800" s="595"/>
    </row>
    <row r="801" spans="1:4" s="590" customFormat="1" ht="15">
      <c r="A801" s="812" t="s">
        <v>1754</v>
      </c>
      <c r="B801" s="807" t="s">
        <v>947</v>
      </c>
      <c r="C801" s="594">
        <v>215.77</v>
      </c>
      <c r="D801" s="595"/>
    </row>
    <row r="802" spans="1:4" s="590" customFormat="1" ht="15">
      <c r="A802" s="812" t="s">
        <v>1755</v>
      </c>
      <c r="B802" s="807" t="s">
        <v>938</v>
      </c>
      <c r="C802" s="594">
        <v>427.31</v>
      </c>
      <c r="D802" s="595"/>
    </row>
    <row r="803" spans="1:4" s="590" customFormat="1" ht="15">
      <c r="A803" s="812" t="s">
        <v>1756</v>
      </c>
      <c r="B803" s="807" t="s">
        <v>898</v>
      </c>
      <c r="C803" s="594">
        <v>202.32</v>
      </c>
      <c r="D803" s="595"/>
    </row>
    <row r="804" spans="1:4" s="590" customFormat="1" ht="15">
      <c r="A804" s="812" t="s">
        <v>1757</v>
      </c>
      <c r="B804" s="807" t="s">
        <v>898</v>
      </c>
      <c r="C804" s="594">
        <v>202.32</v>
      </c>
      <c r="D804" s="595"/>
    </row>
    <row r="805" spans="1:4" s="590" customFormat="1" ht="15">
      <c r="A805" s="812" t="s">
        <v>1814</v>
      </c>
      <c r="B805" s="807" t="s">
        <v>900</v>
      </c>
      <c r="C805" s="594">
        <v>461.82</v>
      </c>
      <c r="D805" s="595"/>
    </row>
    <row r="806" spans="1:4" s="590" customFormat="1" ht="15">
      <c r="A806" s="812" t="s">
        <v>1815</v>
      </c>
      <c r="B806" s="807" t="s">
        <v>900</v>
      </c>
      <c r="C806" s="594">
        <v>461.82</v>
      </c>
      <c r="D806" s="595"/>
    </row>
    <row r="807" spans="1:4" s="590" customFormat="1" ht="15">
      <c r="A807" s="812" t="s">
        <v>1816</v>
      </c>
      <c r="B807" s="807" t="s">
        <v>900</v>
      </c>
      <c r="C807" s="594">
        <v>461.82</v>
      </c>
      <c r="D807" s="595"/>
    </row>
    <row r="808" spans="1:4" s="590" customFormat="1" ht="15">
      <c r="A808" s="812" t="s">
        <v>1782</v>
      </c>
      <c r="B808" s="807" t="s">
        <v>947</v>
      </c>
      <c r="C808" s="594">
        <v>215.77</v>
      </c>
      <c r="D808" s="595"/>
    </row>
    <row r="809" spans="1:4" s="590" customFormat="1" ht="15">
      <c r="A809" s="812" t="s">
        <v>1758</v>
      </c>
      <c r="B809" s="807" t="s">
        <v>910</v>
      </c>
      <c r="C809" s="594">
        <v>1522.02</v>
      </c>
      <c r="D809" s="595"/>
    </row>
    <row r="810" spans="1:4" s="590" customFormat="1" ht="15">
      <c r="A810" s="812" t="s">
        <v>1768</v>
      </c>
      <c r="B810" s="807" t="s">
        <v>947</v>
      </c>
      <c r="C810" s="594">
        <v>215.77</v>
      </c>
      <c r="D810" s="595"/>
    </row>
    <row r="811" spans="1:4" s="590" customFormat="1" ht="15">
      <c r="A811" s="812" t="s">
        <v>1760</v>
      </c>
      <c r="B811" s="807" t="s">
        <v>912</v>
      </c>
      <c r="C811" s="594">
        <v>661.35</v>
      </c>
      <c r="D811" s="595"/>
    </row>
    <row r="812" spans="1:4" s="590" customFormat="1" ht="15">
      <c r="A812" s="812" t="s">
        <v>1766</v>
      </c>
      <c r="B812" s="807" t="s">
        <v>903</v>
      </c>
      <c r="C812" s="594">
        <v>396.71</v>
      </c>
      <c r="D812" s="595"/>
    </row>
    <row r="813" spans="1:4" s="590" customFormat="1" ht="15">
      <c r="A813" s="812" t="s">
        <v>1765</v>
      </c>
      <c r="B813" s="807" t="s">
        <v>903</v>
      </c>
      <c r="C813" s="594">
        <v>396.71</v>
      </c>
      <c r="D813" s="595"/>
    </row>
    <row r="814" spans="1:4" s="590" customFormat="1" ht="15">
      <c r="A814" s="812" t="s">
        <v>1759</v>
      </c>
      <c r="B814" s="807" t="s">
        <v>912</v>
      </c>
      <c r="C814" s="594">
        <v>661.35</v>
      </c>
      <c r="D814" s="595"/>
    </row>
    <row r="815" spans="1:4" s="590" customFormat="1" ht="15">
      <c r="A815" s="812" t="s">
        <v>1769</v>
      </c>
      <c r="B815" s="807" t="s">
        <v>947</v>
      </c>
      <c r="C815" s="594">
        <v>215.77</v>
      </c>
      <c r="D815" s="595"/>
    </row>
    <row r="816" spans="1:4" s="590" customFormat="1" ht="15">
      <c r="A816" s="812" t="s">
        <v>1761</v>
      </c>
      <c r="B816" s="807" t="s">
        <v>912</v>
      </c>
      <c r="C816" s="594">
        <v>681.09</v>
      </c>
      <c r="D816" s="595"/>
    </row>
    <row r="817" spans="1:4" s="590" customFormat="1" ht="15">
      <c r="A817" s="812" t="s">
        <v>1763</v>
      </c>
      <c r="B817" s="807" t="s">
        <v>903</v>
      </c>
      <c r="C817" s="594">
        <v>396.71</v>
      </c>
      <c r="D817" s="595"/>
    </row>
    <row r="818" spans="1:4" s="590" customFormat="1" ht="15">
      <c r="A818" s="812" t="s">
        <v>1764</v>
      </c>
      <c r="B818" s="807" t="s">
        <v>947</v>
      </c>
      <c r="C818" s="594">
        <v>215.77</v>
      </c>
      <c r="D818" s="595"/>
    </row>
    <row r="819" spans="1:4" s="590" customFormat="1" ht="15">
      <c r="A819" s="812" t="s">
        <v>1767</v>
      </c>
      <c r="B819" s="807" t="s">
        <v>898</v>
      </c>
      <c r="C819" s="594">
        <v>202.32</v>
      </c>
      <c r="D819" s="595"/>
    </row>
    <row r="820" spans="1:4" s="590" customFormat="1" ht="15">
      <c r="A820" s="812" t="s">
        <v>1770</v>
      </c>
      <c r="B820" s="807" t="s">
        <v>900</v>
      </c>
      <c r="C820" s="594">
        <v>461.82</v>
      </c>
      <c r="D820" s="595"/>
    </row>
    <row r="821" spans="1:4" s="590" customFormat="1" ht="15">
      <c r="A821" s="812" t="s">
        <v>1771</v>
      </c>
      <c r="B821" s="807" t="s">
        <v>900</v>
      </c>
      <c r="C821" s="594">
        <v>461.82</v>
      </c>
      <c r="D821" s="595"/>
    </row>
    <row r="822" spans="1:4" s="590" customFormat="1" ht="15">
      <c r="A822" s="812" t="s">
        <v>1772</v>
      </c>
      <c r="B822" s="807" t="s">
        <v>900</v>
      </c>
      <c r="C822" s="594">
        <v>461.82</v>
      </c>
      <c r="D822" s="595"/>
    </row>
    <row r="823" spans="1:4" s="590" customFormat="1" ht="15">
      <c r="A823" s="812" t="s">
        <v>1773</v>
      </c>
      <c r="B823" s="807" t="s">
        <v>900</v>
      </c>
      <c r="C823" s="594">
        <v>461.82</v>
      </c>
      <c r="D823" s="595"/>
    </row>
    <row r="824" spans="1:4" s="590" customFormat="1" ht="15">
      <c r="A824" s="812" t="s">
        <v>1774</v>
      </c>
      <c r="B824" s="807" t="s">
        <v>898</v>
      </c>
      <c r="C824" s="594">
        <v>244.11</v>
      </c>
      <c r="D824" s="595"/>
    </row>
    <row r="825" spans="1:4" s="590" customFormat="1" ht="15">
      <c r="A825" s="812" t="s">
        <v>1778</v>
      </c>
      <c r="B825" s="807" t="s">
        <v>947</v>
      </c>
      <c r="C825" s="594">
        <v>215.77</v>
      </c>
      <c r="D825" s="595"/>
    </row>
    <row r="826" spans="1:4" s="590" customFormat="1" ht="15">
      <c r="A826" s="812" t="s">
        <v>1777</v>
      </c>
      <c r="B826" s="807" t="s">
        <v>918</v>
      </c>
      <c r="C826" s="594">
        <v>981.36</v>
      </c>
      <c r="D826" s="595"/>
    </row>
    <row r="827" spans="1:4" s="590" customFormat="1" ht="15">
      <c r="A827" s="812" t="s">
        <v>1779</v>
      </c>
      <c r="B827" s="807" t="s">
        <v>918</v>
      </c>
      <c r="C827" s="594">
        <v>981.36</v>
      </c>
      <c r="D827" s="595"/>
    </row>
    <row r="828" spans="1:4" s="590" customFormat="1" ht="15">
      <c r="A828" s="812" t="s">
        <v>1780</v>
      </c>
      <c r="B828" s="807" t="s">
        <v>898</v>
      </c>
      <c r="C828" s="594">
        <v>202.32</v>
      </c>
      <c r="D828" s="595"/>
    </row>
    <row r="829" spans="1:4" s="590" customFormat="1" ht="15">
      <c r="A829" s="812" t="s">
        <v>1781</v>
      </c>
      <c r="B829" s="807" t="s">
        <v>898</v>
      </c>
      <c r="C829" s="594">
        <v>202.32</v>
      </c>
      <c r="D829" s="595"/>
    </row>
    <row r="830" spans="1:4" s="590" customFormat="1" ht="15">
      <c r="A830" s="812" t="s">
        <v>1785</v>
      </c>
      <c r="B830" s="807" t="s">
        <v>898</v>
      </c>
      <c r="C830" s="594">
        <v>202.32</v>
      </c>
      <c r="D830" s="595"/>
    </row>
    <row r="831" spans="1:4" s="590" customFormat="1" ht="15">
      <c r="A831" s="812" t="s">
        <v>1730</v>
      </c>
      <c r="B831" s="807" t="s">
        <v>938</v>
      </c>
      <c r="C831" s="594">
        <v>427.31</v>
      </c>
      <c r="D831" s="595"/>
    </row>
    <row r="832" spans="1:4" s="590" customFormat="1" ht="15">
      <c r="A832" s="812" t="s">
        <v>1731</v>
      </c>
      <c r="B832" s="807" t="s">
        <v>903</v>
      </c>
      <c r="C832" s="594">
        <v>396.71</v>
      </c>
      <c r="D832" s="595"/>
    </row>
    <row r="833" spans="1:4" s="590" customFormat="1" ht="15">
      <c r="A833" s="812" t="s">
        <v>1732</v>
      </c>
      <c r="B833" s="807" t="s">
        <v>934</v>
      </c>
      <c r="C833" s="594">
        <v>766.67</v>
      </c>
      <c r="D833" s="595"/>
    </row>
    <row r="834" spans="1:4" s="590" customFormat="1" ht="15">
      <c r="A834" s="812" t="s">
        <v>1733</v>
      </c>
      <c r="B834" s="807" t="s">
        <v>912</v>
      </c>
      <c r="C834" s="594">
        <v>661.35</v>
      </c>
      <c r="D834" s="595"/>
    </row>
    <row r="835" spans="1:4" s="590" customFormat="1" ht="15">
      <c r="A835" s="812" t="s">
        <v>1817</v>
      </c>
      <c r="B835" s="807" t="s">
        <v>900</v>
      </c>
      <c r="C835" s="594">
        <v>461.82</v>
      </c>
      <c r="D835" s="595"/>
    </row>
    <row r="836" spans="1:4" s="590" customFormat="1" ht="15">
      <c r="A836" s="812" t="s">
        <v>1803</v>
      </c>
      <c r="B836" s="807" t="s">
        <v>947</v>
      </c>
      <c r="C836" s="594">
        <v>215.77</v>
      </c>
      <c r="D836" s="595"/>
    </row>
    <row r="837" spans="1:4" s="590" customFormat="1" ht="15">
      <c r="A837" s="812" t="s">
        <v>1804</v>
      </c>
      <c r="B837" s="807" t="s">
        <v>898</v>
      </c>
      <c r="C837" s="594">
        <v>202.32</v>
      </c>
      <c r="D837" s="595"/>
    </row>
    <row r="838" spans="1:4" s="590" customFormat="1" ht="15">
      <c r="A838" s="812" t="s">
        <v>1805</v>
      </c>
      <c r="B838" s="807" t="s">
        <v>900</v>
      </c>
      <c r="C838" s="594">
        <v>461.82</v>
      </c>
      <c r="D838" s="595"/>
    </row>
    <row r="839" spans="1:4" s="590" customFormat="1" ht="15">
      <c r="A839" s="812" t="s">
        <v>1806</v>
      </c>
      <c r="B839" s="807" t="s">
        <v>900</v>
      </c>
      <c r="C839" s="594">
        <v>461.82</v>
      </c>
      <c r="D839" s="595"/>
    </row>
    <row r="840" spans="1:4" s="590" customFormat="1" ht="15">
      <c r="A840" s="812" t="s">
        <v>1807</v>
      </c>
      <c r="B840" s="807" t="s">
        <v>900</v>
      </c>
      <c r="C840" s="594">
        <v>461.82</v>
      </c>
      <c r="D840" s="595"/>
    </row>
    <row r="841" spans="1:4" s="590" customFormat="1" ht="15">
      <c r="A841" s="812" t="s">
        <v>1808</v>
      </c>
      <c r="B841" s="807" t="s">
        <v>900</v>
      </c>
      <c r="C841" s="594">
        <v>461.82</v>
      </c>
      <c r="D841" s="595"/>
    </row>
    <row r="842" spans="1:4" s="590" customFormat="1" ht="15">
      <c r="A842" s="812" t="s">
        <v>1736</v>
      </c>
      <c r="B842" s="807" t="s">
        <v>912</v>
      </c>
      <c r="C842" s="594">
        <v>661.35</v>
      </c>
      <c r="D842" s="595"/>
    </row>
    <row r="843" spans="1:4" s="590" customFormat="1" ht="15">
      <c r="A843" s="812" t="s">
        <v>1737</v>
      </c>
      <c r="B843" s="807" t="s">
        <v>912</v>
      </c>
      <c r="C843" s="594">
        <v>661.35</v>
      </c>
      <c r="D843" s="595"/>
    </row>
    <row r="844" spans="1:4" s="590" customFormat="1" ht="15">
      <c r="A844" s="812" t="s">
        <v>1798</v>
      </c>
      <c r="B844" s="807" t="s">
        <v>912</v>
      </c>
      <c r="C844" s="594">
        <v>661.35</v>
      </c>
      <c r="D844" s="595"/>
    </row>
    <row r="845" spans="1:4" s="590" customFormat="1" ht="15">
      <c r="A845" s="812" t="s">
        <v>1799</v>
      </c>
      <c r="B845" s="807" t="s">
        <v>1800</v>
      </c>
      <c r="C845" s="594">
        <v>538.23</v>
      </c>
      <c r="D845" s="595"/>
    </row>
    <row r="846" spans="1:4" s="590" customFormat="1" ht="15">
      <c r="A846" s="812" t="s">
        <v>1741</v>
      </c>
      <c r="B846" s="807" t="s">
        <v>916</v>
      </c>
      <c r="C846" s="594">
        <v>687</v>
      </c>
      <c r="D846" s="595"/>
    </row>
    <row r="847" spans="1:4" s="590" customFormat="1" ht="15">
      <c r="A847" s="812" t="s">
        <v>1809</v>
      </c>
      <c r="B847" s="807" t="s">
        <v>900</v>
      </c>
      <c r="C847" s="594">
        <v>461.82</v>
      </c>
      <c r="D847" s="595"/>
    </row>
    <row r="848" spans="1:4" s="590" customFormat="1" ht="15">
      <c r="A848" s="812" t="s">
        <v>1810</v>
      </c>
      <c r="B848" s="807" t="s">
        <v>922</v>
      </c>
      <c r="C848" s="594">
        <v>829.64</v>
      </c>
      <c r="D848" s="595"/>
    </row>
    <row r="849" spans="1:4" s="590" customFormat="1" ht="15">
      <c r="A849" s="812" t="s">
        <v>1811</v>
      </c>
      <c r="B849" s="807" t="s">
        <v>922</v>
      </c>
      <c r="C849" s="594">
        <v>829.64</v>
      </c>
      <c r="D849" s="595"/>
    </row>
    <row r="850" spans="1:4" s="590" customFormat="1" ht="15">
      <c r="A850" s="812" t="s">
        <v>1812</v>
      </c>
      <c r="B850" s="807" t="s">
        <v>898</v>
      </c>
      <c r="C850" s="594">
        <v>244.11</v>
      </c>
      <c r="D850" s="595"/>
    </row>
    <row r="851" spans="1:4" s="590" customFormat="1" ht="15">
      <c r="A851" s="812" t="s">
        <v>1655</v>
      </c>
      <c r="B851" s="807" t="s">
        <v>912</v>
      </c>
      <c r="C851" s="594">
        <v>661.35</v>
      </c>
      <c r="D851" s="595"/>
    </row>
    <row r="852" spans="1:4" s="590" customFormat="1" ht="15">
      <c r="A852" s="812" t="s">
        <v>1664</v>
      </c>
      <c r="B852" s="807" t="s">
        <v>912</v>
      </c>
      <c r="C852" s="594">
        <v>661.35</v>
      </c>
      <c r="D852" s="595"/>
    </row>
    <row r="853" spans="1:4" s="590" customFormat="1" ht="15">
      <c r="A853" s="812" t="s">
        <v>1665</v>
      </c>
      <c r="B853" s="807" t="s">
        <v>912</v>
      </c>
      <c r="C853" s="594">
        <v>661.35</v>
      </c>
      <c r="D853" s="595"/>
    </row>
    <row r="854" spans="1:4" s="590" customFormat="1" ht="15">
      <c r="A854" s="812" t="s">
        <v>1666</v>
      </c>
      <c r="B854" s="807" t="s">
        <v>912</v>
      </c>
      <c r="C854" s="594">
        <v>661.35</v>
      </c>
      <c r="D854" s="595"/>
    </row>
    <row r="855" spans="1:4" s="590" customFormat="1" ht="15">
      <c r="A855" s="812" t="s">
        <v>1623</v>
      </c>
      <c r="B855" s="807" t="s">
        <v>912</v>
      </c>
      <c r="C855" s="594">
        <v>681.09</v>
      </c>
      <c r="D855" s="595"/>
    </row>
    <row r="856" spans="1:4" s="590" customFormat="1" ht="15">
      <c r="A856" s="812" t="s">
        <v>1624</v>
      </c>
      <c r="B856" s="807" t="s">
        <v>912</v>
      </c>
      <c r="C856" s="594">
        <v>681.09</v>
      </c>
      <c r="D856" s="595"/>
    </row>
    <row r="857" spans="1:4" s="590" customFormat="1" ht="15">
      <c r="A857" s="812" t="s">
        <v>1625</v>
      </c>
      <c r="B857" s="807" t="s">
        <v>1032</v>
      </c>
      <c r="C857" s="594">
        <v>473.33</v>
      </c>
      <c r="D857" s="595"/>
    </row>
    <row r="858" spans="1:4" s="590" customFormat="1" ht="15">
      <c r="A858" s="812" t="s">
        <v>1649</v>
      </c>
      <c r="B858" s="807" t="s">
        <v>912</v>
      </c>
      <c r="C858" s="594">
        <v>661.35</v>
      </c>
      <c r="D858" s="595"/>
    </row>
    <row r="859" spans="1:4" s="590" customFormat="1" ht="15">
      <c r="A859" s="812" t="s">
        <v>1626</v>
      </c>
      <c r="B859" s="807" t="s">
        <v>905</v>
      </c>
      <c r="C859" s="594">
        <v>252.35</v>
      </c>
      <c r="D859" s="595"/>
    </row>
    <row r="860" spans="1:4" s="590" customFormat="1" ht="15">
      <c r="A860" s="812" t="s">
        <v>1802</v>
      </c>
      <c r="B860" s="807" t="s">
        <v>947</v>
      </c>
      <c r="C860" s="594">
        <v>215.77</v>
      </c>
      <c r="D860" s="595"/>
    </row>
    <row r="861" spans="1:4" s="590" customFormat="1" ht="15">
      <c r="A861" s="812" t="s">
        <v>1818</v>
      </c>
      <c r="B861" s="807" t="s">
        <v>900</v>
      </c>
      <c r="C861" s="594">
        <v>461.82</v>
      </c>
      <c r="D861" s="595"/>
    </row>
    <row r="862" spans="1:4" s="590" customFormat="1" ht="15">
      <c r="A862" s="812" t="s">
        <v>1819</v>
      </c>
      <c r="B862" s="807" t="s">
        <v>900</v>
      </c>
      <c r="C862" s="594">
        <v>461.82</v>
      </c>
      <c r="D862" s="595"/>
    </row>
    <row r="863" spans="1:4" s="590" customFormat="1" ht="15">
      <c r="A863" s="812" t="s">
        <v>1820</v>
      </c>
      <c r="B863" s="807" t="s">
        <v>900</v>
      </c>
      <c r="C863" s="594">
        <v>461.82</v>
      </c>
      <c r="D863" s="595"/>
    </row>
    <row r="864" spans="1:4" s="590" customFormat="1" ht="15">
      <c r="A864" s="812" t="s">
        <v>1813</v>
      </c>
      <c r="B864" s="807" t="s">
        <v>1087</v>
      </c>
      <c r="C864" s="594">
        <v>1953.87</v>
      </c>
      <c r="D864" s="595"/>
    </row>
    <row r="865" spans="1:4" s="590" customFormat="1" ht="15">
      <c r="A865" s="812" t="s">
        <v>1645</v>
      </c>
      <c r="B865" s="807" t="s">
        <v>900</v>
      </c>
      <c r="C865" s="594">
        <v>461.82</v>
      </c>
      <c r="D865" s="595"/>
    </row>
    <row r="866" spans="1:4" s="590" customFormat="1" ht="15">
      <c r="A866" s="812" t="s">
        <v>1833</v>
      </c>
      <c r="B866" s="807" t="s">
        <v>1025</v>
      </c>
      <c r="C866" s="594">
        <v>2407</v>
      </c>
      <c r="D866" s="595"/>
    </row>
    <row r="867" spans="1:4" s="590" customFormat="1" ht="15">
      <c r="A867" s="812" t="s">
        <v>1646</v>
      </c>
      <c r="B867" s="807" t="s">
        <v>947</v>
      </c>
      <c r="C867" s="594">
        <v>215.77</v>
      </c>
      <c r="D867" s="595"/>
    </row>
    <row r="868" spans="1:4" s="590" customFormat="1" ht="15">
      <c r="A868" s="812" t="s">
        <v>1746</v>
      </c>
      <c r="B868" s="807" t="s">
        <v>900</v>
      </c>
      <c r="C868" s="594">
        <v>461.82</v>
      </c>
      <c r="D868" s="595"/>
    </row>
    <row r="869" spans="1:4" s="590" customFormat="1" ht="15">
      <c r="A869" s="812" t="s">
        <v>1747</v>
      </c>
      <c r="B869" s="807" t="s">
        <v>898</v>
      </c>
      <c r="C869" s="594">
        <v>202.32</v>
      </c>
      <c r="D869" s="595"/>
    </row>
    <row r="870" spans="1:4" s="590" customFormat="1" ht="15">
      <c r="A870" s="812" t="s">
        <v>1748</v>
      </c>
      <c r="B870" s="807" t="s">
        <v>898</v>
      </c>
      <c r="C870" s="594">
        <v>202.32</v>
      </c>
      <c r="D870" s="595"/>
    </row>
    <row r="871" spans="1:4" s="590" customFormat="1" ht="15">
      <c r="A871" s="812" t="s">
        <v>1749</v>
      </c>
      <c r="B871" s="807" t="s">
        <v>898</v>
      </c>
      <c r="C871" s="594">
        <v>202.32</v>
      </c>
      <c r="D871" s="595"/>
    </row>
    <row r="872" spans="1:4" s="590" customFormat="1" ht="15">
      <c r="A872" s="812" t="s">
        <v>1824</v>
      </c>
      <c r="B872" s="807" t="s">
        <v>898</v>
      </c>
      <c r="C872" s="594">
        <v>202.32</v>
      </c>
      <c r="D872" s="595"/>
    </row>
    <row r="873" spans="1:4" s="590" customFormat="1" ht="15">
      <c r="A873" s="812" t="s">
        <v>1647</v>
      </c>
      <c r="B873" s="807" t="s">
        <v>903</v>
      </c>
      <c r="C873" s="594">
        <v>396.71</v>
      </c>
      <c r="D873" s="595"/>
    </row>
    <row r="874" spans="1:4" s="590" customFormat="1" ht="15">
      <c r="A874" s="812" t="s">
        <v>1648</v>
      </c>
      <c r="B874" s="807" t="s">
        <v>903</v>
      </c>
      <c r="C874" s="594">
        <v>396.71</v>
      </c>
      <c r="D874" s="595"/>
    </row>
    <row r="875" spans="1:4" s="590" customFormat="1" ht="15">
      <c r="A875" s="812" t="s">
        <v>1825</v>
      </c>
      <c r="B875" s="807" t="s">
        <v>1025</v>
      </c>
      <c r="C875" s="594">
        <v>2407</v>
      </c>
      <c r="D875" s="595"/>
    </row>
    <row r="876" spans="1:4" s="590" customFormat="1" ht="15">
      <c r="A876" s="812" t="s">
        <v>1786</v>
      </c>
      <c r="B876" s="807" t="s">
        <v>910</v>
      </c>
      <c r="C876" s="594">
        <v>1522.02</v>
      </c>
      <c r="D876" s="595"/>
    </row>
    <row r="877" spans="1:4" s="590" customFormat="1" ht="15">
      <c r="A877" s="812" t="s">
        <v>1838</v>
      </c>
      <c r="B877" s="807" t="s">
        <v>1376</v>
      </c>
      <c r="C877" s="594">
        <v>3444.5</v>
      </c>
      <c r="D877" s="595"/>
    </row>
    <row r="878" spans="1:4" s="590" customFormat="1" ht="15">
      <c r="A878" s="812" t="s">
        <v>1836</v>
      </c>
      <c r="B878" s="807" t="s">
        <v>947</v>
      </c>
      <c r="C878" s="594">
        <v>215.77</v>
      </c>
      <c r="D878" s="595"/>
    </row>
    <row r="879" spans="1:4" s="590" customFormat="1" ht="15">
      <c r="A879" s="812" t="s">
        <v>1787</v>
      </c>
      <c r="B879" s="807" t="s">
        <v>947</v>
      </c>
      <c r="C879" s="594">
        <v>215.77</v>
      </c>
      <c r="D879" s="595"/>
    </row>
    <row r="880" spans="1:4" s="590" customFormat="1" ht="15">
      <c r="A880" s="812" t="s">
        <v>1788</v>
      </c>
      <c r="B880" s="807" t="s">
        <v>903</v>
      </c>
      <c r="C880" s="594">
        <v>396.71</v>
      </c>
      <c r="D880" s="595"/>
    </row>
    <row r="881" spans="1:4" s="590" customFormat="1" ht="15">
      <c r="A881" s="812" t="s">
        <v>1789</v>
      </c>
      <c r="B881" s="807" t="s">
        <v>905</v>
      </c>
      <c r="C881" s="594">
        <v>252.35</v>
      </c>
      <c r="D881" s="595"/>
    </row>
    <row r="882" spans="1:4" s="590" customFormat="1" ht="15">
      <c r="A882" s="812" t="s">
        <v>1790</v>
      </c>
      <c r="B882" s="807" t="s">
        <v>905</v>
      </c>
      <c r="C882" s="594">
        <v>252.35</v>
      </c>
      <c r="D882" s="595"/>
    </row>
    <row r="883" spans="1:4" s="590" customFormat="1" ht="15">
      <c r="A883" s="812" t="s">
        <v>1797</v>
      </c>
      <c r="B883" s="807" t="s">
        <v>912</v>
      </c>
      <c r="C883" s="594">
        <v>681.09</v>
      </c>
      <c r="D883" s="595"/>
    </row>
    <row r="884" spans="1:4" s="590" customFormat="1" ht="15">
      <c r="A884" s="812" t="s">
        <v>1794</v>
      </c>
      <c r="B884" s="807" t="s">
        <v>903</v>
      </c>
      <c r="C884" s="594">
        <v>396.71</v>
      </c>
      <c r="D884" s="595"/>
    </row>
    <row r="885" spans="1:4" s="590" customFormat="1" ht="15">
      <c r="A885" s="812" t="s">
        <v>1795</v>
      </c>
      <c r="B885" s="807" t="s">
        <v>903</v>
      </c>
      <c r="C885" s="594">
        <v>396.71</v>
      </c>
      <c r="D885" s="595"/>
    </row>
    <row r="886" spans="1:4" s="590" customFormat="1" ht="15">
      <c r="A886" s="812" t="s">
        <v>1796</v>
      </c>
      <c r="B886" s="807" t="s">
        <v>903</v>
      </c>
      <c r="C886" s="594">
        <v>396.71</v>
      </c>
      <c r="D886" s="595"/>
    </row>
    <row r="887" spans="1:4" s="590" customFormat="1" ht="15">
      <c r="A887" s="812" t="s">
        <v>1801</v>
      </c>
      <c r="B887" s="807" t="s">
        <v>947</v>
      </c>
      <c r="C887" s="594">
        <v>215.77</v>
      </c>
      <c r="D887" s="595"/>
    </row>
    <row r="888" spans="1:4" s="590" customFormat="1" ht="15">
      <c r="A888" s="812" t="s">
        <v>1854</v>
      </c>
      <c r="B888" s="807" t="s">
        <v>903</v>
      </c>
      <c r="C888" s="594">
        <v>396.71</v>
      </c>
      <c r="D888" s="595"/>
    </row>
    <row r="889" spans="1:4" s="590" customFormat="1" ht="15">
      <c r="A889" s="812" t="s">
        <v>1929</v>
      </c>
      <c r="B889" s="807" t="s">
        <v>898</v>
      </c>
      <c r="C889" s="594">
        <v>202.32</v>
      </c>
      <c r="D889" s="595"/>
    </row>
    <row r="890" spans="1:4" s="590" customFormat="1" ht="15">
      <c r="A890" s="812" t="s">
        <v>1921</v>
      </c>
      <c r="B890" s="807" t="s">
        <v>900</v>
      </c>
      <c r="C890" s="594">
        <v>461.82</v>
      </c>
      <c r="D890" s="595"/>
    </row>
    <row r="891" spans="1:4" s="590" customFormat="1" ht="15">
      <c r="A891" s="812" t="s">
        <v>1918</v>
      </c>
      <c r="B891" s="807" t="s">
        <v>900</v>
      </c>
      <c r="C891" s="594">
        <v>461.82</v>
      </c>
      <c r="D891" s="595"/>
    </row>
    <row r="892" spans="1:4" s="590" customFormat="1" ht="15">
      <c r="A892" s="812" t="s">
        <v>1925</v>
      </c>
      <c r="B892" s="807" t="s">
        <v>898</v>
      </c>
      <c r="C892" s="594">
        <v>202.32</v>
      </c>
      <c r="D892" s="595"/>
    </row>
    <row r="893" spans="1:4" s="590" customFormat="1" ht="15">
      <c r="A893" s="812" t="s">
        <v>1922</v>
      </c>
      <c r="B893" s="807" t="s">
        <v>898</v>
      </c>
      <c r="C893" s="594">
        <v>202.32</v>
      </c>
      <c r="D893" s="595"/>
    </row>
    <row r="894" spans="1:4" s="590" customFormat="1" ht="15">
      <c r="A894" s="812" t="s">
        <v>1919</v>
      </c>
      <c r="B894" s="807" t="s">
        <v>898</v>
      </c>
      <c r="C894" s="594">
        <v>202.32</v>
      </c>
      <c r="D894" s="595"/>
    </row>
    <row r="895" spans="1:4" s="590" customFormat="1" ht="15">
      <c r="A895" s="812" t="s">
        <v>1876</v>
      </c>
      <c r="B895" s="807" t="s">
        <v>1325</v>
      </c>
      <c r="C895" s="594">
        <v>1075.9000000000001</v>
      </c>
      <c r="D895" s="595"/>
    </row>
    <row r="896" spans="1:4" s="590" customFormat="1" ht="15">
      <c r="A896" s="812" t="s">
        <v>1878</v>
      </c>
      <c r="B896" s="807" t="s">
        <v>1003</v>
      </c>
      <c r="C896" s="594">
        <v>2508.71</v>
      </c>
      <c r="D896" s="595"/>
    </row>
    <row r="897" spans="1:4" s="590" customFormat="1" ht="15">
      <c r="A897" s="812" t="s">
        <v>1879</v>
      </c>
      <c r="B897" s="807" t="s">
        <v>1315</v>
      </c>
      <c r="C897" s="594">
        <v>1972.7</v>
      </c>
      <c r="D897" s="595"/>
    </row>
    <row r="898" spans="1:4" s="590" customFormat="1" ht="15">
      <c r="A898" s="812" t="s">
        <v>1851</v>
      </c>
      <c r="B898" s="807" t="s">
        <v>900</v>
      </c>
      <c r="C898" s="594">
        <v>461.82</v>
      </c>
      <c r="D898" s="595"/>
    </row>
    <row r="899" spans="1:4" s="590" customFormat="1" ht="15">
      <c r="A899" s="812" t="s">
        <v>1943</v>
      </c>
      <c r="B899" s="807" t="s">
        <v>898</v>
      </c>
      <c r="C899" s="594">
        <v>244.11</v>
      </c>
      <c r="D899" s="595"/>
    </row>
    <row r="900" spans="1:4" s="590" customFormat="1" ht="15">
      <c r="A900" s="812" t="s">
        <v>1853</v>
      </c>
      <c r="B900" s="807" t="s">
        <v>900</v>
      </c>
      <c r="C900" s="594">
        <v>461.82</v>
      </c>
      <c r="D900" s="595"/>
    </row>
    <row r="901" spans="1:4" s="590" customFormat="1" ht="15">
      <c r="A901" s="812" t="s">
        <v>1880</v>
      </c>
      <c r="B901" s="807" t="s">
        <v>1005</v>
      </c>
      <c r="C901" s="594">
        <v>2238.2399999999998</v>
      </c>
      <c r="D901" s="595"/>
    </row>
    <row r="902" spans="1:4" s="590" customFormat="1" ht="15">
      <c r="A902" s="812" t="s">
        <v>1877</v>
      </c>
      <c r="B902" s="807" t="s">
        <v>922</v>
      </c>
      <c r="C902" s="594">
        <v>829.64</v>
      </c>
      <c r="D902" s="595"/>
    </row>
    <row r="903" spans="1:4" s="590" customFormat="1" ht="15">
      <c r="A903" s="812" t="s">
        <v>1915</v>
      </c>
      <c r="B903" s="807" t="s">
        <v>900</v>
      </c>
      <c r="C903" s="594">
        <v>461.82</v>
      </c>
      <c r="D903" s="595"/>
    </row>
    <row r="904" spans="1:4" s="590" customFormat="1" ht="15">
      <c r="A904" s="812" t="s">
        <v>1913</v>
      </c>
      <c r="B904" s="807" t="s">
        <v>900</v>
      </c>
      <c r="C904" s="594">
        <v>461.82</v>
      </c>
      <c r="D904" s="595"/>
    </row>
    <row r="905" spans="1:4" s="590" customFormat="1" ht="15">
      <c r="A905" s="812" t="s">
        <v>1912</v>
      </c>
      <c r="B905" s="807" t="s">
        <v>900</v>
      </c>
      <c r="C905" s="594">
        <v>461.82</v>
      </c>
      <c r="D905" s="595"/>
    </row>
    <row r="906" spans="1:4" s="590" customFormat="1" ht="15">
      <c r="A906" s="812" t="s">
        <v>1909</v>
      </c>
      <c r="B906" s="807" t="s">
        <v>900</v>
      </c>
      <c r="C906" s="594">
        <v>461.82</v>
      </c>
      <c r="D906" s="595"/>
    </row>
    <row r="907" spans="1:4" s="590" customFormat="1" ht="15">
      <c r="A907" s="812" t="s">
        <v>1902</v>
      </c>
      <c r="B907" s="807" t="s">
        <v>900</v>
      </c>
      <c r="C907" s="594">
        <v>461.82</v>
      </c>
      <c r="D907" s="595"/>
    </row>
    <row r="908" spans="1:4" s="590" customFormat="1" ht="15">
      <c r="A908" s="812" t="s">
        <v>1908</v>
      </c>
      <c r="B908" s="807" t="s">
        <v>898</v>
      </c>
      <c r="C908" s="594">
        <v>202.32</v>
      </c>
      <c r="D908" s="595"/>
    </row>
    <row r="909" spans="1:4" s="590" customFormat="1" ht="15">
      <c r="A909" s="812" t="s">
        <v>1907</v>
      </c>
      <c r="B909" s="807" t="s">
        <v>898</v>
      </c>
      <c r="C909" s="594">
        <v>202.32</v>
      </c>
      <c r="D909" s="595"/>
    </row>
    <row r="910" spans="1:4" s="590" customFormat="1" ht="15">
      <c r="A910" s="812" t="s">
        <v>1894</v>
      </c>
      <c r="B910" s="807" t="s">
        <v>1593</v>
      </c>
      <c r="C910" s="594">
        <v>950.14</v>
      </c>
      <c r="D910" s="595"/>
    </row>
    <row r="911" spans="1:4" s="590" customFormat="1" ht="15">
      <c r="A911" s="812" t="s">
        <v>1906</v>
      </c>
      <c r="B911" s="807" t="s">
        <v>898</v>
      </c>
      <c r="C911" s="594">
        <v>202.32</v>
      </c>
      <c r="D911" s="595"/>
    </row>
    <row r="912" spans="1:4" s="590" customFormat="1" ht="15">
      <c r="A912" s="812" t="s">
        <v>1905</v>
      </c>
      <c r="B912" s="807" t="s">
        <v>898</v>
      </c>
      <c r="C912" s="594">
        <v>202.32</v>
      </c>
      <c r="D912" s="595"/>
    </row>
    <row r="913" spans="1:4" s="590" customFormat="1" ht="15">
      <c r="A913" s="812" t="s">
        <v>1895</v>
      </c>
      <c r="B913" s="807" t="s">
        <v>912</v>
      </c>
      <c r="C913" s="594">
        <v>661.35</v>
      </c>
      <c r="D913" s="595"/>
    </row>
    <row r="914" spans="1:4" s="590" customFormat="1" ht="15">
      <c r="A914" s="812" t="s">
        <v>1930</v>
      </c>
      <c r="B914" s="807" t="s">
        <v>898</v>
      </c>
      <c r="C914" s="594">
        <v>202.32</v>
      </c>
      <c r="D914" s="595"/>
    </row>
    <row r="915" spans="1:4" s="590" customFormat="1" ht="15">
      <c r="A915" s="812" t="s">
        <v>1873</v>
      </c>
      <c r="B915" s="807" t="s">
        <v>1099</v>
      </c>
      <c r="C915" s="594">
        <v>2496.38</v>
      </c>
      <c r="D915" s="595"/>
    </row>
    <row r="916" spans="1:4" s="590" customFormat="1" ht="15">
      <c r="A916" s="812" t="s">
        <v>1860</v>
      </c>
      <c r="B916" s="807" t="s">
        <v>1593</v>
      </c>
      <c r="C916" s="594">
        <v>950.14</v>
      </c>
      <c r="D916" s="595"/>
    </row>
    <row r="917" spans="1:4" s="590" customFormat="1" ht="15">
      <c r="A917" s="812" t="s">
        <v>1874</v>
      </c>
      <c r="B917" s="807" t="s">
        <v>1023</v>
      </c>
      <c r="C917" s="594">
        <v>1933.88</v>
      </c>
      <c r="D917" s="595"/>
    </row>
    <row r="918" spans="1:4" s="590" customFormat="1" ht="15">
      <c r="A918" s="812" t="s">
        <v>1949</v>
      </c>
      <c r="B918" s="807" t="s">
        <v>912</v>
      </c>
      <c r="C918" s="594">
        <v>661.35</v>
      </c>
      <c r="D918" s="595"/>
    </row>
    <row r="919" spans="1:4" s="590" customFormat="1" ht="15">
      <c r="A919" s="812" t="s">
        <v>1911</v>
      </c>
      <c r="B919" s="807" t="s">
        <v>903</v>
      </c>
      <c r="C919" s="594">
        <v>396.71</v>
      </c>
      <c r="D919" s="595"/>
    </row>
    <row r="920" spans="1:4" s="590" customFormat="1" ht="15">
      <c r="A920" s="812" t="s">
        <v>1910</v>
      </c>
      <c r="B920" s="807" t="s">
        <v>898</v>
      </c>
      <c r="C920" s="594">
        <v>202.32</v>
      </c>
      <c r="D920" s="595"/>
    </row>
    <row r="921" spans="1:4" s="590" customFormat="1" ht="15">
      <c r="A921" s="812" t="s">
        <v>1954</v>
      </c>
      <c r="B921" s="807" t="s">
        <v>898</v>
      </c>
      <c r="C921" s="594">
        <v>202.32</v>
      </c>
      <c r="D921" s="595"/>
    </row>
    <row r="922" spans="1:4" s="590" customFormat="1" ht="15">
      <c r="A922" s="812" t="s">
        <v>1953</v>
      </c>
      <c r="B922" s="807" t="s">
        <v>900</v>
      </c>
      <c r="C922" s="594">
        <v>461.82</v>
      </c>
      <c r="D922" s="595"/>
    </row>
    <row r="923" spans="1:4" s="590" customFormat="1" ht="15">
      <c r="A923" s="812" t="s">
        <v>1955</v>
      </c>
      <c r="B923" s="807" t="s">
        <v>1415</v>
      </c>
      <c r="C923" s="594">
        <v>923.65</v>
      </c>
      <c r="D923" s="595"/>
    </row>
    <row r="924" spans="1:4" s="590" customFormat="1" ht="15">
      <c r="A924" s="812" t="s">
        <v>1958</v>
      </c>
      <c r="B924" s="807" t="s">
        <v>1325</v>
      </c>
      <c r="C924" s="594">
        <v>1075.9000000000001</v>
      </c>
      <c r="D924" s="595"/>
    </row>
    <row r="925" spans="1:4" s="590" customFormat="1" ht="15">
      <c r="A925" s="812" t="s">
        <v>1952</v>
      </c>
      <c r="B925" s="807" t="s">
        <v>1023</v>
      </c>
      <c r="C925" s="594">
        <v>1933.88</v>
      </c>
      <c r="D925" s="595"/>
    </row>
    <row r="926" spans="1:4" s="590" customFormat="1" ht="15">
      <c r="A926" s="812" t="s">
        <v>1917</v>
      </c>
      <c r="B926" s="807" t="s">
        <v>932</v>
      </c>
      <c r="C926" s="594">
        <v>910.9</v>
      </c>
      <c r="D926" s="595"/>
    </row>
    <row r="927" spans="1:4" s="590" customFormat="1" ht="15">
      <c r="A927" s="812" t="s">
        <v>1916</v>
      </c>
      <c r="B927" s="807" t="s">
        <v>947</v>
      </c>
      <c r="C927" s="594">
        <v>215.77</v>
      </c>
      <c r="D927" s="595"/>
    </row>
    <row r="928" spans="1:4" s="590" customFormat="1" ht="15">
      <c r="A928" s="812" t="s">
        <v>1864</v>
      </c>
      <c r="B928" s="807" t="s">
        <v>947</v>
      </c>
      <c r="C928" s="594">
        <v>215.77</v>
      </c>
      <c r="D928" s="595"/>
    </row>
    <row r="929" spans="1:4" s="590" customFormat="1" ht="15">
      <c r="A929" s="812" t="s">
        <v>1935</v>
      </c>
      <c r="B929" s="807" t="s">
        <v>947</v>
      </c>
      <c r="C929" s="594">
        <v>215.77</v>
      </c>
      <c r="D929" s="595"/>
    </row>
    <row r="930" spans="1:4" s="590" customFormat="1" ht="15">
      <c r="A930" s="812" t="s">
        <v>1931</v>
      </c>
      <c r="B930" s="807" t="s">
        <v>947</v>
      </c>
      <c r="C930" s="594">
        <v>215.77</v>
      </c>
      <c r="D930" s="595"/>
    </row>
    <row r="931" spans="1:4" s="590" customFormat="1" ht="15">
      <c r="A931" s="812" t="s">
        <v>1928</v>
      </c>
      <c r="B931" s="807" t="s">
        <v>938</v>
      </c>
      <c r="C931" s="594">
        <v>427.31</v>
      </c>
      <c r="D931" s="595"/>
    </row>
    <row r="932" spans="1:4" s="590" customFormat="1" ht="15">
      <c r="A932" s="812" t="s">
        <v>1927</v>
      </c>
      <c r="B932" s="807" t="s">
        <v>898</v>
      </c>
      <c r="C932" s="594">
        <v>202.32</v>
      </c>
      <c r="D932" s="595"/>
    </row>
    <row r="933" spans="1:4" s="590" customFormat="1" ht="15">
      <c r="A933" s="812" t="s">
        <v>1762</v>
      </c>
      <c r="B933" s="807" t="s">
        <v>905</v>
      </c>
      <c r="C933" s="594">
        <v>252.35</v>
      </c>
      <c r="D933" s="595"/>
    </row>
    <row r="934" spans="1:4" s="590" customFormat="1" ht="15">
      <c r="A934" s="812" t="s">
        <v>1791</v>
      </c>
      <c r="B934" s="807" t="s">
        <v>1127</v>
      </c>
      <c r="C934" s="594">
        <v>1260</v>
      </c>
      <c r="D934" s="595"/>
    </row>
    <row r="935" spans="1:4" s="590" customFormat="1" ht="15">
      <c r="A935" s="812" t="s">
        <v>1856</v>
      </c>
      <c r="B935" s="807" t="s">
        <v>934</v>
      </c>
      <c r="C935" s="594">
        <v>766.67</v>
      </c>
      <c r="D935" s="595"/>
    </row>
    <row r="936" spans="1:4" s="590" customFormat="1" ht="15">
      <c r="A936" s="812" t="s">
        <v>1940</v>
      </c>
      <c r="B936" s="807" t="s">
        <v>947</v>
      </c>
      <c r="C936" s="594">
        <v>215.77</v>
      </c>
      <c r="D936" s="595"/>
    </row>
    <row r="937" spans="1:4" s="590" customFormat="1" ht="15">
      <c r="A937" s="812" t="s">
        <v>1956</v>
      </c>
      <c r="B937" s="807" t="s">
        <v>903</v>
      </c>
      <c r="C937" s="594">
        <v>396.71</v>
      </c>
      <c r="D937" s="595"/>
    </row>
    <row r="938" spans="1:4" s="590" customFormat="1" ht="15">
      <c r="A938" s="812" t="s">
        <v>1959</v>
      </c>
      <c r="B938" s="807" t="s">
        <v>947</v>
      </c>
      <c r="C938" s="594">
        <v>215.77</v>
      </c>
      <c r="D938" s="595"/>
    </row>
    <row r="939" spans="1:4" s="590" customFormat="1" ht="15">
      <c r="A939" s="812" t="s">
        <v>1896</v>
      </c>
      <c r="B939" s="807" t="s">
        <v>1032</v>
      </c>
      <c r="C939" s="594">
        <v>473.33</v>
      </c>
      <c r="D939" s="595"/>
    </row>
    <row r="940" spans="1:4" s="590" customFormat="1" ht="15">
      <c r="A940" s="812" t="s">
        <v>1863</v>
      </c>
      <c r="B940" s="807" t="s">
        <v>900</v>
      </c>
      <c r="C940" s="594">
        <v>461.82</v>
      </c>
      <c r="D940" s="595"/>
    </row>
    <row r="941" spans="1:4" s="590" customFormat="1" ht="15">
      <c r="A941" s="812" t="s">
        <v>1862</v>
      </c>
      <c r="B941" s="807" t="s">
        <v>898</v>
      </c>
      <c r="C941" s="594">
        <v>202.32</v>
      </c>
      <c r="D941" s="595"/>
    </row>
    <row r="942" spans="1:4" s="590" customFormat="1" ht="15">
      <c r="A942" s="812" t="s">
        <v>1861</v>
      </c>
      <c r="B942" s="807" t="s">
        <v>898</v>
      </c>
      <c r="C942" s="594">
        <v>202.32</v>
      </c>
      <c r="D942" s="595"/>
    </row>
    <row r="943" spans="1:4" s="590" customFormat="1" ht="15">
      <c r="A943" s="812" t="s">
        <v>1887</v>
      </c>
      <c r="B943" s="807" t="s">
        <v>898</v>
      </c>
      <c r="C943" s="594">
        <v>202.32</v>
      </c>
      <c r="D943" s="595"/>
    </row>
    <row r="944" spans="1:4" s="590" customFormat="1" ht="15">
      <c r="A944" s="812" t="s">
        <v>1891</v>
      </c>
      <c r="B944" s="807" t="s">
        <v>903</v>
      </c>
      <c r="C944" s="594">
        <v>396.71</v>
      </c>
      <c r="D944" s="595"/>
    </row>
    <row r="945" spans="1:4" s="590" customFormat="1" ht="15">
      <c r="A945" s="812" t="s">
        <v>1932</v>
      </c>
      <c r="B945" s="807" t="s">
        <v>912</v>
      </c>
      <c r="C945" s="594">
        <v>661.35</v>
      </c>
      <c r="D945" s="595"/>
    </row>
    <row r="946" spans="1:4" s="590" customFormat="1" ht="15">
      <c r="A946" s="812" t="s">
        <v>1892</v>
      </c>
      <c r="B946" s="807" t="s">
        <v>963</v>
      </c>
      <c r="C946" s="594">
        <v>720</v>
      </c>
      <c r="D946" s="595"/>
    </row>
    <row r="947" spans="1:4" s="590" customFormat="1" ht="15">
      <c r="A947" s="812" t="s">
        <v>1933</v>
      </c>
      <c r="B947" s="807" t="s">
        <v>912</v>
      </c>
      <c r="C947" s="594">
        <v>661.35</v>
      </c>
      <c r="D947" s="595"/>
    </row>
    <row r="948" spans="1:4" s="590" customFormat="1" ht="15">
      <c r="A948" s="812" t="s">
        <v>1934</v>
      </c>
      <c r="B948" s="807" t="s">
        <v>912</v>
      </c>
      <c r="C948" s="594">
        <v>661.35</v>
      </c>
      <c r="D948" s="595"/>
    </row>
    <row r="949" spans="1:4" s="590" customFormat="1" ht="15">
      <c r="A949" s="812" t="s">
        <v>1616</v>
      </c>
      <c r="B949" s="807" t="s">
        <v>912</v>
      </c>
      <c r="C949" s="594">
        <v>661.35</v>
      </c>
      <c r="D949" s="595"/>
    </row>
    <row r="950" spans="1:4" s="590" customFormat="1" ht="15">
      <c r="A950" s="812" t="s">
        <v>1144</v>
      </c>
      <c r="B950" s="807" t="s">
        <v>963</v>
      </c>
      <c r="C950" s="594">
        <v>720</v>
      </c>
      <c r="D950" s="595"/>
    </row>
    <row r="951" spans="1:4" s="590" customFormat="1" ht="15">
      <c r="A951" s="812" t="s">
        <v>1145</v>
      </c>
      <c r="B951" s="807" t="s">
        <v>903</v>
      </c>
      <c r="C951" s="594">
        <v>396.71</v>
      </c>
      <c r="D951" s="595"/>
    </row>
    <row r="952" spans="1:4" s="590" customFormat="1" ht="15">
      <c r="A952" s="812" t="s">
        <v>1146</v>
      </c>
      <c r="B952" s="807" t="s">
        <v>947</v>
      </c>
      <c r="C952" s="594">
        <v>215.77</v>
      </c>
      <c r="D952" s="595"/>
    </row>
    <row r="953" spans="1:4" s="590" customFormat="1" ht="15">
      <c r="A953" s="812" t="s">
        <v>1147</v>
      </c>
      <c r="B953" s="807" t="s">
        <v>947</v>
      </c>
      <c r="C953" s="594">
        <v>215.77</v>
      </c>
      <c r="D953" s="595"/>
    </row>
    <row r="954" spans="1:4" s="590" customFormat="1" ht="15">
      <c r="A954" s="812" t="s">
        <v>1148</v>
      </c>
      <c r="B954" s="807" t="s">
        <v>898</v>
      </c>
      <c r="C954" s="594">
        <v>202.32</v>
      </c>
      <c r="D954" s="595"/>
    </row>
    <row r="955" spans="1:4" s="590" customFormat="1" ht="15">
      <c r="A955" s="812" t="s">
        <v>1951</v>
      </c>
      <c r="B955" s="807" t="s">
        <v>1003</v>
      </c>
      <c r="C955" s="594">
        <v>2508.6799999999998</v>
      </c>
      <c r="D955" s="595"/>
    </row>
    <row r="956" spans="1:4" s="590" customFormat="1" ht="15">
      <c r="A956" s="812" t="s">
        <v>1149</v>
      </c>
      <c r="B956" s="807" t="s">
        <v>898</v>
      </c>
      <c r="C956" s="594">
        <v>202.32</v>
      </c>
      <c r="D956" s="595"/>
    </row>
    <row r="957" spans="1:4" s="590" customFormat="1" ht="15">
      <c r="A957" s="812" t="s">
        <v>1150</v>
      </c>
      <c r="B957" s="807" t="s">
        <v>898</v>
      </c>
      <c r="C957" s="594">
        <v>202.32</v>
      </c>
      <c r="D957" s="595"/>
    </row>
    <row r="958" spans="1:4" s="590" customFormat="1" ht="15">
      <c r="A958" s="812" t="s">
        <v>1903</v>
      </c>
      <c r="B958" s="807" t="s">
        <v>900</v>
      </c>
      <c r="C958" s="594">
        <v>461.82</v>
      </c>
      <c r="D958" s="595"/>
    </row>
    <row r="959" spans="1:4" s="590" customFormat="1" ht="15">
      <c r="A959" s="812" t="s">
        <v>1904</v>
      </c>
      <c r="B959" s="807" t="s">
        <v>900</v>
      </c>
      <c r="C959" s="594">
        <v>461.82</v>
      </c>
      <c r="D959" s="595"/>
    </row>
    <row r="960" spans="1:4" s="590" customFormat="1" ht="15">
      <c r="A960" s="812" t="s">
        <v>1151</v>
      </c>
      <c r="B960" s="807" t="s">
        <v>898</v>
      </c>
      <c r="C960" s="594">
        <v>202.32</v>
      </c>
      <c r="D960" s="595"/>
    </row>
    <row r="961" spans="1:4" s="590" customFormat="1" ht="15">
      <c r="A961" s="812" t="s">
        <v>1152</v>
      </c>
      <c r="B961" s="807" t="s">
        <v>900</v>
      </c>
      <c r="C961" s="594">
        <v>461.82</v>
      </c>
      <c r="D961" s="595"/>
    </row>
    <row r="962" spans="1:4" s="590" customFormat="1" ht="15">
      <c r="A962" s="812" t="s">
        <v>1897</v>
      </c>
      <c r="B962" s="807" t="s">
        <v>1599</v>
      </c>
      <c r="C962" s="594">
        <v>2700</v>
      </c>
      <c r="D962" s="595"/>
    </row>
    <row r="963" spans="1:4" s="590" customFormat="1" ht="15">
      <c r="A963" s="812" t="s">
        <v>1866</v>
      </c>
      <c r="B963" s="807" t="s">
        <v>900</v>
      </c>
      <c r="C963" s="594">
        <v>461.82</v>
      </c>
      <c r="D963" s="595"/>
    </row>
    <row r="964" spans="1:4" s="590" customFormat="1" ht="15">
      <c r="A964" s="812" t="s">
        <v>1893</v>
      </c>
      <c r="B964" s="807" t="s">
        <v>900</v>
      </c>
      <c r="C964" s="594">
        <v>461.82</v>
      </c>
      <c r="D964" s="595"/>
    </row>
    <row r="965" spans="1:4" s="590" customFormat="1" ht="15">
      <c r="A965" s="812" t="s">
        <v>1898</v>
      </c>
      <c r="B965" s="807" t="s">
        <v>947</v>
      </c>
      <c r="C965" s="594">
        <v>215.77</v>
      </c>
      <c r="D965" s="595"/>
    </row>
    <row r="966" spans="1:4" s="590" customFormat="1" ht="15">
      <c r="A966" s="812" t="s">
        <v>1941</v>
      </c>
      <c r="B966" s="807" t="s">
        <v>947</v>
      </c>
      <c r="C966" s="594">
        <v>215.77</v>
      </c>
      <c r="D966" s="595"/>
    </row>
    <row r="967" spans="1:4" s="590" customFormat="1" ht="15">
      <c r="A967" s="812" t="s">
        <v>1899</v>
      </c>
      <c r="B967" s="807" t="s">
        <v>898</v>
      </c>
      <c r="C967" s="594">
        <v>202.32</v>
      </c>
      <c r="D967" s="595"/>
    </row>
    <row r="968" spans="1:4" s="590" customFormat="1" ht="15">
      <c r="A968" s="812" t="s">
        <v>1900</v>
      </c>
      <c r="B968" s="807" t="s">
        <v>898</v>
      </c>
      <c r="C968" s="594">
        <v>202.32</v>
      </c>
      <c r="D968" s="595"/>
    </row>
    <row r="969" spans="1:4" s="590" customFormat="1" ht="15">
      <c r="A969" s="812" t="s">
        <v>1901</v>
      </c>
      <c r="B969" s="807" t="s">
        <v>898</v>
      </c>
      <c r="C969" s="594">
        <v>202.32</v>
      </c>
      <c r="D969" s="595"/>
    </row>
    <row r="970" spans="1:4" s="590" customFormat="1" ht="15">
      <c r="A970" s="812" t="s">
        <v>1875</v>
      </c>
      <c r="B970" s="807" t="s">
        <v>898</v>
      </c>
      <c r="C970" s="594">
        <v>202.32</v>
      </c>
      <c r="D970" s="595"/>
    </row>
    <row r="971" spans="1:4" s="590" customFormat="1" ht="15">
      <c r="A971" s="812" t="s">
        <v>1842</v>
      </c>
      <c r="B971" s="807" t="s">
        <v>900</v>
      </c>
      <c r="C971" s="594">
        <v>461.82</v>
      </c>
      <c r="D971" s="595"/>
    </row>
    <row r="972" spans="1:4" s="590" customFormat="1" ht="15">
      <c r="A972" s="812" t="s">
        <v>1845</v>
      </c>
      <c r="B972" s="807" t="s">
        <v>900</v>
      </c>
      <c r="C972" s="594">
        <v>461.82</v>
      </c>
      <c r="D972" s="595"/>
    </row>
    <row r="973" spans="1:4" s="590" customFormat="1" ht="15">
      <c r="A973" s="812" t="s">
        <v>1882</v>
      </c>
      <c r="B973" s="807" t="s">
        <v>898</v>
      </c>
      <c r="C973" s="594">
        <v>202.32</v>
      </c>
      <c r="D973" s="595"/>
    </row>
    <row r="974" spans="1:4" s="590" customFormat="1" ht="15">
      <c r="A974" s="812" t="s">
        <v>1883</v>
      </c>
      <c r="B974" s="807" t="s">
        <v>947</v>
      </c>
      <c r="C974" s="594">
        <v>215.77</v>
      </c>
      <c r="D974" s="595"/>
    </row>
    <row r="975" spans="1:4" s="590" customFormat="1" ht="15">
      <c r="A975" s="812" t="s">
        <v>1884</v>
      </c>
      <c r="B975" s="807" t="s">
        <v>903</v>
      </c>
      <c r="C975" s="594">
        <v>396.71</v>
      </c>
      <c r="D975" s="595"/>
    </row>
    <row r="976" spans="1:4" s="590" customFormat="1" ht="15">
      <c r="A976" s="812" t="s">
        <v>1885</v>
      </c>
      <c r="B976" s="807" t="s">
        <v>912</v>
      </c>
      <c r="C976" s="594">
        <v>661.35</v>
      </c>
      <c r="D976" s="595"/>
    </row>
    <row r="977" spans="1:4" s="590" customFormat="1" ht="15">
      <c r="A977" s="812" t="s">
        <v>1886</v>
      </c>
      <c r="B977" s="807" t="s">
        <v>912</v>
      </c>
      <c r="C977" s="594">
        <v>661.35</v>
      </c>
      <c r="D977" s="595"/>
    </row>
    <row r="978" spans="1:4" s="590" customFormat="1" ht="15">
      <c r="A978" s="812" t="s">
        <v>1936</v>
      </c>
      <c r="B978" s="807" t="s">
        <v>900</v>
      </c>
      <c r="C978" s="594">
        <v>461.82</v>
      </c>
      <c r="D978" s="595"/>
    </row>
    <row r="979" spans="1:4" s="590" customFormat="1" ht="15">
      <c r="A979" s="812" t="s">
        <v>1890</v>
      </c>
      <c r="B979" s="807" t="s">
        <v>912</v>
      </c>
      <c r="C979" s="594">
        <v>661.35</v>
      </c>
      <c r="D979" s="595"/>
    </row>
    <row r="980" spans="1:4" s="590" customFormat="1" ht="15">
      <c r="A980" s="812" t="s">
        <v>1849</v>
      </c>
      <c r="B980" s="807" t="s">
        <v>900</v>
      </c>
      <c r="C980" s="594">
        <v>461.82</v>
      </c>
      <c r="D980" s="595"/>
    </row>
    <row r="981" spans="1:4" s="590" customFormat="1" ht="15">
      <c r="A981" s="812" t="s">
        <v>1850</v>
      </c>
      <c r="B981" s="807" t="s">
        <v>900</v>
      </c>
      <c r="C981" s="594">
        <v>461.82</v>
      </c>
      <c r="D981" s="595"/>
    </row>
    <row r="982" spans="1:4" s="590" customFormat="1" ht="15">
      <c r="A982" s="812" t="s">
        <v>1852</v>
      </c>
      <c r="B982" s="807" t="s">
        <v>900</v>
      </c>
      <c r="C982" s="594">
        <v>461.82</v>
      </c>
      <c r="D982" s="595"/>
    </row>
    <row r="983" spans="1:4" s="590" customFormat="1" ht="15">
      <c r="A983" s="812" t="s">
        <v>1871</v>
      </c>
      <c r="B983" s="807" t="s">
        <v>900</v>
      </c>
      <c r="C983" s="594">
        <v>461.82</v>
      </c>
      <c r="D983" s="595"/>
    </row>
    <row r="984" spans="1:4" s="590" customFormat="1" ht="15">
      <c r="A984" s="812" t="s">
        <v>1872</v>
      </c>
      <c r="B984" s="807" t="s">
        <v>1087</v>
      </c>
      <c r="C984" s="594">
        <v>1953.87</v>
      </c>
      <c r="D984" s="595"/>
    </row>
    <row r="985" spans="1:4" s="590" customFormat="1" ht="15">
      <c r="A985" s="812" t="s">
        <v>1689</v>
      </c>
      <c r="B985" s="807" t="s">
        <v>918</v>
      </c>
      <c r="C985" s="594">
        <v>981.36</v>
      </c>
      <c r="D985" s="595"/>
    </row>
    <row r="986" spans="1:4" s="590" customFormat="1" ht="15">
      <c r="A986" s="812" t="s">
        <v>1888</v>
      </c>
      <c r="B986" s="807" t="s">
        <v>900</v>
      </c>
      <c r="C986" s="594">
        <v>461.82</v>
      </c>
      <c r="D986" s="595"/>
    </row>
    <row r="987" spans="1:4" s="590" customFormat="1" ht="15">
      <c r="A987" s="812" t="s">
        <v>1691</v>
      </c>
      <c r="B987" s="807" t="s">
        <v>898</v>
      </c>
      <c r="C987" s="594">
        <v>202.32</v>
      </c>
      <c r="D987" s="595"/>
    </row>
    <row r="988" spans="1:4" s="590" customFormat="1" ht="15">
      <c r="A988" s="812" t="s">
        <v>1923</v>
      </c>
      <c r="B988" s="807" t="s">
        <v>898</v>
      </c>
      <c r="C988" s="594">
        <v>202.32</v>
      </c>
      <c r="D988" s="595"/>
    </row>
    <row r="989" spans="1:4" s="590" customFormat="1" ht="15">
      <c r="A989" s="812" t="s">
        <v>1924</v>
      </c>
      <c r="B989" s="807" t="s">
        <v>938</v>
      </c>
      <c r="C989" s="594">
        <v>427.31</v>
      </c>
      <c r="D989" s="595"/>
    </row>
    <row r="990" spans="1:4" s="590" customFormat="1" ht="15">
      <c r="A990" s="812" t="s">
        <v>1692</v>
      </c>
      <c r="B990" s="807" t="s">
        <v>898</v>
      </c>
      <c r="C990" s="594">
        <v>202.32</v>
      </c>
      <c r="D990" s="595"/>
    </row>
    <row r="991" spans="1:4" s="590" customFormat="1" ht="15">
      <c r="A991" s="812" t="s">
        <v>1881</v>
      </c>
      <c r="B991" s="807" t="s">
        <v>900</v>
      </c>
      <c r="C991" s="594">
        <v>461.82</v>
      </c>
      <c r="D991" s="595"/>
    </row>
    <row r="992" spans="1:4" s="590" customFormat="1" ht="15">
      <c r="A992" s="812" t="s">
        <v>1914</v>
      </c>
      <c r="B992" s="807" t="s">
        <v>947</v>
      </c>
      <c r="C992" s="594">
        <v>215.77</v>
      </c>
      <c r="D992" s="595"/>
    </row>
    <row r="993" spans="1:4" s="590" customFormat="1" ht="15">
      <c r="A993" s="812" t="s">
        <v>1889</v>
      </c>
      <c r="B993" s="807" t="s">
        <v>900</v>
      </c>
      <c r="C993" s="594">
        <v>461.82</v>
      </c>
      <c r="D993" s="595"/>
    </row>
    <row r="994" spans="1:4" s="590" customFormat="1" ht="15">
      <c r="A994" s="812" t="s">
        <v>1843</v>
      </c>
      <c r="B994" s="807" t="s">
        <v>900</v>
      </c>
      <c r="C994" s="594">
        <v>461.82</v>
      </c>
      <c r="D994" s="595"/>
    </row>
    <row r="995" spans="1:4" s="590" customFormat="1" ht="15">
      <c r="A995" s="812" t="s">
        <v>1870</v>
      </c>
      <c r="B995" s="807" t="s">
        <v>912</v>
      </c>
      <c r="C995" s="594">
        <v>661.35</v>
      </c>
      <c r="D995" s="595"/>
    </row>
    <row r="996" spans="1:4" s="590" customFormat="1" ht="15">
      <c r="A996" s="812" t="s">
        <v>1942</v>
      </c>
      <c r="B996" s="807" t="s">
        <v>912</v>
      </c>
      <c r="C996" s="594">
        <v>661.35</v>
      </c>
      <c r="D996" s="595"/>
    </row>
    <row r="997" spans="1:4" s="590" customFormat="1" ht="15">
      <c r="A997" s="812" t="s">
        <v>1686</v>
      </c>
      <c r="B997" s="807" t="s">
        <v>918</v>
      </c>
      <c r="C997" s="594">
        <v>981.36</v>
      </c>
      <c r="D997" s="595"/>
    </row>
    <row r="998" spans="1:4" s="590" customFormat="1" ht="15">
      <c r="A998" s="812" t="s">
        <v>1869</v>
      </c>
      <c r="B998" s="807" t="s">
        <v>912</v>
      </c>
      <c r="C998" s="594">
        <v>681.09</v>
      </c>
      <c r="D998" s="595"/>
    </row>
    <row r="999" spans="1:4" s="590" customFormat="1" ht="15">
      <c r="A999" s="812" t="s">
        <v>1938</v>
      </c>
      <c r="B999" s="807" t="s">
        <v>912</v>
      </c>
      <c r="C999" s="594">
        <v>661.35</v>
      </c>
      <c r="D999" s="595"/>
    </row>
    <row r="1000" spans="1:4" s="590" customFormat="1" ht="15">
      <c r="A1000" s="812" t="s">
        <v>1937</v>
      </c>
      <c r="B1000" s="807" t="s">
        <v>963</v>
      </c>
      <c r="C1000" s="594">
        <v>720</v>
      </c>
      <c r="D1000" s="595"/>
    </row>
    <row r="1001" spans="1:4" s="590" customFormat="1" ht="15">
      <c r="A1001" s="812" t="s">
        <v>1939</v>
      </c>
      <c r="B1001" s="807" t="s">
        <v>912</v>
      </c>
      <c r="C1001" s="594">
        <v>681.09</v>
      </c>
      <c r="D1001" s="595"/>
    </row>
    <row r="1002" spans="1:4" s="590" customFormat="1" ht="15">
      <c r="A1002" s="812" t="s">
        <v>1693</v>
      </c>
      <c r="B1002" s="807" t="s">
        <v>898</v>
      </c>
      <c r="C1002" s="594">
        <v>202.32</v>
      </c>
      <c r="D1002" s="595"/>
    </row>
    <row r="1003" spans="1:4" s="590" customFormat="1" ht="15">
      <c r="A1003" s="812" t="s">
        <v>1926</v>
      </c>
      <c r="B1003" s="807" t="s">
        <v>898</v>
      </c>
      <c r="C1003" s="594">
        <v>202.32</v>
      </c>
      <c r="D1003" s="595"/>
    </row>
    <row r="1004" spans="1:4" s="590" customFormat="1" ht="15">
      <c r="A1004" s="812" t="s">
        <v>1867</v>
      </c>
      <c r="B1004" s="807" t="s">
        <v>912</v>
      </c>
      <c r="C1004" s="594">
        <v>661.35</v>
      </c>
      <c r="D1004" s="595"/>
    </row>
    <row r="1005" spans="1:4" s="590" customFormat="1" ht="15">
      <c r="A1005" s="812" t="s">
        <v>1865</v>
      </c>
      <c r="B1005" s="807" t="s">
        <v>912</v>
      </c>
      <c r="C1005" s="594">
        <v>661.35</v>
      </c>
      <c r="D1005" s="595"/>
    </row>
    <row r="1006" spans="1:4" s="590" customFormat="1" ht="15">
      <c r="A1006" s="812" t="s">
        <v>1920</v>
      </c>
      <c r="B1006" s="807" t="s">
        <v>912</v>
      </c>
      <c r="C1006" s="594">
        <v>661.35</v>
      </c>
      <c r="D1006" s="595"/>
    </row>
    <row r="1007" spans="1:4" s="590" customFormat="1" ht="15">
      <c r="A1007" s="812" t="s">
        <v>1844</v>
      </c>
      <c r="B1007" s="807" t="s">
        <v>898</v>
      </c>
      <c r="C1007" s="594">
        <v>202.32</v>
      </c>
      <c r="D1007" s="595"/>
    </row>
    <row r="1008" spans="1:4" s="590" customFormat="1" ht="15">
      <c r="A1008" s="812" t="s">
        <v>1701</v>
      </c>
      <c r="B1008" s="807" t="s">
        <v>912</v>
      </c>
      <c r="C1008" s="594">
        <v>661.35</v>
      </c>
      <c r="D1008" s="595"/>
    </row>
    <row r="1009" spans="1:4" s="590" customFormat="1" ht="15">
      <c r="A1009" s="812" t="s">
        <v>1957</v>
      </c>
      <c r="B1009" s="807" t="s">
        <v>898</v>
      </c>
      <c r="C1009" s="594">
        <v>325.42</v>
      </c>
      <c r="D1009" s="595"/>
    </row>
    <row r="1010" spans="1:4" s="590" customFormat="1" ht="15">
      <c r="A1010" s="812" t="s">
        <v>1846</v>
      </c>
      <c r="B1010" s="807" t="s">
        <v>898</v>
      </c>
      <c r="C1010" s="594">
        <v>202.32</v>
      </c>
      <c r="D1010" s="595"/>
    </row>
    <row r="1011" spans="1:4" s="590" customFormat="1" ht="15">
      <c r="A1011" s="812" t="s">
        <v>1847</v>
      </c>
      <c r="B1011" s="807" t="s">
        <v>938</v>
      </c>
      <c r="C1011" s="594">
        <v>427.31</v>
      </c>
      <c r="D1011" s="595"/>
    </row>
    <row r="1012" spans="1:4" s="590" customFormat="1" ht="15">
      <c r="A1012" s="812" t="s">
        <v>1848</v>
      </c>
      <c r="B1012" s="807" t="s">
        <v>903</v>
      </c>
      <c r="C1012" s="594">
        <v>396.71</v>
      </c>
      <c r="D1012" s="595"/>
    </row>
    <row r="1013" spans="1:4" s="590" customFormat="1" ht="15">
      <c r="A1013" s="812" t="s">
        <v>1868</v>
      </c>
      <c r="B1013" s="807" t="s">
        <v>912</v>
      </c>
      <c r="C1013" s="594">
        <v>661.35</v>
      </c>
      <c r="D1013" s="595"/>
    </row>
    <row r="1014" spans="1:4" s="590" customFormat="1" ht="15">
      <c r="A1014" s="812" t="s">
        <v>2018</v>
      </c>
      <c r="B1014" s="807" t="s">
        <v>1996</v>
      </c>
      <c r="C1014" s="594">
        <v>696</v>
      </c>
      <c r="D1014" s="595"/>
    </row>
    <row r="1015" spans="1:4" s="590" customFormat="1" ht="15">
      <c r="A1015" s="812" t="s">
        <v>2019</v>
      </c>
      <c r="B1015" s="807" t="s">
        <v>898</v>
      </c>
      <c r="C1015" s="594">
        <v>117.73</v>
      </c>
      <c r="D1015" s="595"/>
    </row>
    <row r="1016" spans="1:4" s="590" customFormat="1" ht="15">
      <c r="A1016" s="812" t="s">
        <v>2031</v>
      </c>
      <c r="B1016" s="807" t="s">
        <v>1961</v>
      </c>
      <c r="C1016" s="594">
        <v>330.6</v>
      </c>
      <c r="D1016" s="595"/>
    </row>
    <row r="1017" spans="1:4" s="590" customFormat="1" ht="15">
      <c r="A1017" s="812" t="s">
        <v>2030</v>
      </c>
      <c r="B1017" s="807" t="s">
        <v>1961</v>
      </c>
      <c r="C1017" s="594">
        <v>330.6</v>
      </c>
      <c r="D1017" s="595"/>
    </row>
    <row r="1018" spans="1:4" s="590" customFormat="1" ht="15">
      <c r="A1018" s="812" t="s">
        <v>2029</v>
      </c>
      <c r="B1018" s="807" t="s">
        <v>898</v>
      </c>
      <c r="C1018" s="594">
        <v>211.02</v>
      </c>
      <c r="D1018" s="595"/>
    </row>
    <row r="1019" spans="1:4" s="590" customFormat="1" ht="15">
      <c r="A1019" s="812" t="s">
        <v>2020</v>
      </c>
      <c r="B1019" s="807" t="s">
        <v>898</v>
      </c>
      <c r="C1019" s="594">
        <v>117.73</v>
      </c>
      <c r="D1019" s="595"/>
    </row>
    <row r="1020" spans="1:4" s="590" customFormat="1" ht="15">
      <c r="A1020" s="812" t="s">
        <v>2025</v>
      </c>
      <c r="B1020" s="807" t="s">
        <v>1961</v>
      </c>
      <c r="C1020" s="594">
        <v>330.6</v>
      </c>
      <c r="D1020" s="595"/>
    </row>
    <row r="1021" spans="1:4" s="590" customFormat="1" ht="15">
      <c r="A1021" s="812" t="s">
        <v>2021</v>
      </c>
      <c r="B1021" s="807" t="s">
        <v>1961</v>
      </c>
      <c r="C1021" s="594">
        <v>330.6</v>
      </c>
      <c r="D1021" s="595"/>
    </row>
    <row r="1022" spans="1:4" s="590" customFormat="1" ht="15">
      <c r="A1022" s="812" t="s">
        <v>2022</v>
      </c>
      <c r="B1022" s="807" t="s">
        <v>1978</v>
      </c>
      <c r="C1022" s="594">
        <v>313.2</v>
      </c>
      <c r="D1022" s="595"/>
    </row>
    <row r="1023" spans="1:4" s="590" customFormat="1" ht="15">
      <c r="A1023" s="812" t="s">
        <v>2023</v>
      </c>
      <c r="B1023" s="807" t="s">
        <v>898</v>
      </c>
      <c r="C1023" s="594">
        <v>117.73</v>
      </c>
      <c r="D1023" s="595"/>
    </row>
    <row r="1024" spans="1:4" s="590" customFormat="1" ht="15">
      <c r="A1024" s="812" t="s">
        <v>2024</v>
      </c>
      <c r="B1024" s="807" t="s">
        <v>898</v>
      </c>
      <c r="C1024" s="594">
        <v>211.02</v>
      </c>
      <c r="D1024" s="595"/>
    </row>
    <row r="1025" spans="1:4" s="590" customFormat="1" ht="15">
      <c r="A1025" s="812" t="s">
        <v>1989</v>
      </c>
      <c r="B1025" s="807" t="s">
        <v>1961</v>
      </c>
      <c r="C1025" s="594">
        <v>330.6</v>
      </c>
      <c r="D1025" s="595"/>
    </row>
    <row r="1026" spans="1:4" s="590" customFormat="1" ht="15">
      <c r="A1026" s="812" t="s">
        <v>1990</v>
      </c>
      <c r="B1026" s="807" t="s">
        <v>1961</v>
      </c>
      <c r="C1026" s="594">
        <v>330.6</v>
      </c>
      <c r="D1026" s="595"/>
    </row>
    <row r="1027" spans="1:4" s="590" customFormat="1" ht="15">
      <c r="A1027" s="812" t="s">
        <v>2045</v>
      </c>
      <c r="B1027" s="807" t="s">
        <v>1961</v>
      </c>
      <c r="C1027" s="594">
        <v>330.6</v>
      </c>
      <c r="D1027" s="595"/>
    </row>
    <row r="1028" spans="1:4" s="590" customFormat="1" ht="15">
      <c r="A1028" s="812" t="s">
        <v>2043</v>
      </c>
      <c r="B1028" s="807" t="s">
        <v>898</v>
      </c>
      <c r="C1028" s="594">
        <v>117.73</v>
      </c>
      <c r="D1028" s="595"/>
    </row>
    <row r="1029" spans="1:4" s="590" customFormat="1" ht="15">
      <c r="A1029" s="812" t="s">
        <v>2083</v>
      </c>
      <c r="B1029" s="807" t="s">
        <v>898</v>
      </c>
      <c r="C1029" s="594">
        <v>211.02</v>
      </c>
      <c r="D1029" s="595"/>
    </row>
    <row r="1030" spans="1:4" s="590" customFormat="1" ht="15">
      <c r="A1030" s="812" t="s">
        <v>2082</v>
      </c>
      <c r="B1030" s="807" t="s">
        <v>1961</v>
      </c>
      <c r="C1030" s="594">
        <v>330.6</v>
      </c>
      <c r="D1030" s="595"/>
    </row>
    <row r="1031" spans="1:4" s="590" customFormat="1" ht="15">
      <c r="A1031" s="812" t="s">
        <v>1972</v>
      </c>
      <c r="B1031" s="807" t="s">
        <v>1961</v>
      </c>
      <c r="C1031" s="594">
        <v>330.6</v>
      </c>
      <c r="D1031" s="595"/>
    </row>
    <row r="1032" spans="1:4" s="590" customFormat="1" ht="15">
      <c r="A1032" s="812" t="s">
        <v>1982</v>
      </c>
      <c r="B1032" s="807" t="s">
        <v>1961</v>
      </c>
      <c r="C1032" s="594">
        <v>330.6</v>
      </c>
      <c r="D1032" s="595"/>
    </row>
    <row r="1033" spans="1:4" s="590" customFormat="1" ht="15">
      <c r="A1033" s="812" t="s">
        <v>2086</v>
      </c>
      <c r="B1033" s="807" t="s">
        <v>1961</v>
      </c>
      <c r="C1033" s="594">
        <v>330.6</v>
      </c>
      <c r="D1033" s="595"/>
    </row>
    <row r="1034" spans="1:4" s="590" customFormat="1" ht="15">
      <c r="A1034" s="812" t="s">
        <v>1988</v>
      </c>
      <c r="B1034" s="807" t="s">
        <v>1961</v>
      </c>
      <c r="C1034" s="594">
        <v>330.6</v>
      </c>
      <c r="D1034" s="595"/>
    </row>
    <row r="1035" spans="1:4" s="590" customFormat="1" ht="15">
      <c r="A1035" s="812" t="s">
        <v>1960</v>
      </c>
      <c r="B1035" s="807" t="s">
        <v>1961</v>
      </c>
      <c r="C1035" s="594">
        <v>330.6</v>
      </c>
      <c r="D1035" s="595"/>
    </row>
    <row r="1036" spans="1:4" s="590" customFormat="1" ht="15">
      <c r="A1036" s="812" t="s">
        <v>1979</v>
      </c>
      <c r="B1036" s="807" t="s">
        <v>898</v>
      </c>
      <c r="C1036" s="594">
        <v>211.02</v>
      </c>
      <c r="D1036" s="595"/>
    </row>
    <row r="1037" spans="1:4" s="590" customFormat="1" ht="15">
      <c r="A1037" s="812" t="s">
        <v>2121</v>
      </c>
      <c r="B1037" s="807" t="s">
        <v>1961</v>
      </c>
      <c r="C1037" s="594">
        <v>330.6</v>
      </c>
      <c r="D1037" s="595"/>
    </row>
    <row r="1038" spans="1:4" s="590" customFormat="1" ht="15">
      <c r="A1038" s="812" t="s">
        <v>2122</v>
      </c>
      <c r="B1038" s="807" t="s">
        <v>898</v>
      </c>
      <c r="C1038" s="594">
        <v>117.73</v>
      </c>
      <c r="D1038" s="595"/>
    </row>
    <row r="1039" spans="1:4" s="590" customFormat="1" ht="15">
      <c r="A1039" s="812" t="s">
        <v>2041</v>
      </c>
      <c r="B1039" s="807" t="s">
        <v>1961</v>
      </c>
      <c r="C1039" s="594">
        <v>330.6</v>
      </c>
      <c r="D1039" s="595"/>
    </row>
    <row r="1040" spans="1:4" s="590" customFormat="1" ht="15">
      <c r="A1040" s="812" t="s">
        <v>1962</v>
      </c>
      <c r="B1040" s="807" t="s">
        <v>1961</v>
      </c>
      <c r="C1040" s="594">
        <v>330.6</v>
      </c>
      <c r="D1040" s="595"/>
    </row>
    <row r="1041" spans="1:4" s="590" customFormat="1" ht="15">
      <c r="A1041" s="812" t="s">
        <v>1964</v>
      </c>
      <c r="B1041" s="807" t="s">
        <v>1961</v>
      </c>
      <c r="C1041" s="594">
        <v>330.6</v>
      </c>
      <c r="D1041" s="595"/>
    </row>
    <row r="1042" spans="1:4" s="590" customFormat="1" ht="15">
      <c r="A1042" s="812" t="s">
        <v>1968</v>
      </c>
      <c r="B1042" s="807" t="s">
        <v>1961</v>
      </c>
      <c r="C1042" s="594">
        <v>330.6</v>
      </c>
      <c r="D1042" s="595"/>
    </row>
    <row r="1043" spans="1:4" s="590" customFormat="1" ht="15">
      <c r="A1043" s="812" t="s">
        <v>1992</v>
      </c>
      <c r="B1043" s="807" t="s">
        <v>1961</v>
      </c>
      <c r="C1043" s="594">
        <v>330.6</v>
      </c>
      <c r="D1043" s="595"/>
    </row>
    <row r="1044" spans="1:4" s="590" customFormat="1" ht="15">
      <c r="A1044" s="812" t="s">
        <v>1998</v>
      </c>
      <c r="B1044" s="807" t="s">
        <v>1961</v>
      </c>
      <c r="C1044" s="594">
        <v>330.6</v>
      </c>
      <c r="D1044" s="595"/>
    </row>
    <row r="1045" spans="1:4" s="590" customFormat="1" ht="15">
      <c r="A1045" s="812" t="s">
        <v>1983</v>
      </c>
      <c r="B1045" s="807" t="s">
        <v>1961</v>
      </c>
      <c r="C1045" s="594">
        <v>330.6</v>
      </c>
      <c r="D1045" s="595"/>
    </row>
    <row r="1046" spans="1:4" s="590" customFormat="1" ht="15">
      <c r="A1046" s="812" t="s">
        <v>1974</v>
      </c>
      <c r="B1046" s="807" t="s">
        <v>1961</v>
      </c>
      <c r="C1046" s="594">
        <v>330.6</v>
      </c>
      <c r="D1046" s="595"/>
    </row>
    <row r="1047" spans="1:4" s="590" customFormat="1" ht="15">
      <c r="A1047" s="812" t="s">
        <v>1971</v>
      </c>
      <c r="B1047" s="807" t="s">
        <v>1961</v>
      </c>
      <c r="C1047" s="594">
        <v>330.6</v>
      </c>
      <c r="D1047" s="595"/>
    </row>
    <row r="1048" spans="1:4" s="590" customFormat="1" ht="15">
      <c r="A1048" s="812" t="s">
        <v>1987</v>
      </c>
      <c r="B1048" s="807" t="s">
        <v>898</v>
      </c>
      <c r="C1048" s="594">
        <v>117.73</v>
      </c>
      <c r="D1048" s="595"/>
    </row>
    <row r="1049" spans="1:4" s="590" customFormat="1" ht="15">
      <c r="A1049" s="812" t="s">
        <v>1969</v>
      </c>
      <c r="B1049" s="807" t="s">
        <v>1961</v>
      </c>
      <c r="C1049" s="594">
        <v>330.6</v>
      </c>
      <c r="D1049" s="595"/>
    </row>
    <row r="1050" spans="1:4" s="590" customFormat="1" ht="15">
      <c r="A1050" s="812" t="s">
        <v>1986</v>
      </c>
      <c r="B1050" s="807" t="s">
        <v>898</v>
      </c>
      <c r="C1050" s="594">
        <v>117.73</v>
      </c>
      <c r="D1050" s="595"/>
    </row>
    <row r="1051" spans="1:4" s="590" customFormat="1" ht="15">
      <c r="A1051" s="812" t="s">
        <v>1984</v>
      </c>
      <c r="B1051" s="807" t="s">
        <v>1985</v>
      </c>
      <c r="C1051" s="594">
        <v>695.81</v>
      </c>
      <c r="D1051" s="595"/>
    </row>
    <row r="1052" spans="1:4" s="590" customFormat="1" ht="15">
      <c r="A1052" s="812" t="s">
        <v>2079</v>
      </c>
      <c r="B1052" s="807" t="s">
        <v>1961</v>
      </c>
      <c r="C1052" s="594">
        <v>330.6</v>
      </c>
      <c r="D1052" s="595"/>
    </row>
    <row r="1053" spans="1:4" s="590" customFormat="1" ht="15">
      <c r="A1053" s="812" t="s">
        <v>2078</v>
      </c>
      <c r="B1053" s="807" t="s">
        <v>1961</v>
      </c>
      <c r="C1053" s="594">
        <v>330.6</v>
      </c>
      <c r="D1053" s="595"/>
    </row>
    <row r="1054" spans="1:4" s="590" customFormat="1" ht="15">
      <c r="A1054" s="812" t="s">
        <v>2077</v>
      </c>
      <c r="B1054" s="807" t="s">
        <v>898</v>
      </c>
      <c r="C1054" s="594">
        <v>117.73</v>
      </c>
      <c r="D1054" s="595"/>
    </row>
    <row r="1055" spans="1:4" s="590" customFormat="1" ht="15">
      <c r="A1055" s="812" t="s">
        <v>2097</v>
      </c>
      <c r="B1055" s="807" t="s">
        <v>1961</v>
      </c>
      <c r="C1055" s="594">
        <v>330.6</v>
      </c>
      <c r="D1055" s="595"/>
    </row>
    <row r="1056" spans="1:4" s="590" customFormat="1" ht="15">
      <c r="A1056" s="812" t="s">
        <v>2096</v>
      </c>
      <c r="B1056" s="807" t="s">
        <v>898</v>
      </c>
      <c r="C1056" s="594">
        <v>117.73</v>
      </c>
      <c r="D1056" s="595"/>
    </row>
    <row r="1057" spans="1:4" s="590" customFormat="1" ht="15">
      <c r="A1057" s="812" t="s">
        <v>2028</v>
      </c>
      <c r="B1057" s="807" t="s">
        <v>1961</v>
      </c>
      <c r="C1057" s="594">
        <v>330.6</v>
      </c>
      <c r="D1057" s="595"/>
    </row>
    <row r="1058" spans="1:4" s="590" customFormat="1" ht="15">
      <c r="A1058" s="812" t="s">
        <v>1999</v>
      </c>
      <c r="B1058" s="807" t="s">
        <v>898</v>
      </c>
      <c r="C1058" s="594">
        <v>211.02</v>
      </c>
      <c r="D1058" s="595"/>
    </row>
    <row r="1059" spans="1:4" s="590" customFormat="1" ht="15">
      <c r="A1059" s="812" t="s">
        <v>2084</v>
      </c>
      <c r="B1059" s="807" t="s">
        <v>2058</v>
      </c>
      <c r="C1059" s="594">
        <v>417.6</v>
      </c>
      <c r="D1059" s="595"/>
    </row>
    <row r="1060" spans="1:4" s="590" customFormat="1" ht="15">
      <c r="A1060" s="812" t="s">
        <v>2009</v>
      </c>
      <c r="B1060" s="807" t="s">
        <v>898</v>
      </c>
      <c r="C1060" s="594">
        <v>211.02</v>
      </c>
      <c r="D1060" s="595"/>
    </row>
    <row r="1061" spans="1:4" s="590" customFormat="1" ht="15">
      <c r="A1061" s="812" t="s">
        <v>2010</v>
      </c>
      <c r="B1061" s="807" t="s">
        <v>898</v>
      </c>
      <c r="C1061" s="594">
        <v>211.02</v>
      </c>
      <c r="D1061" s="595"/>
    </row>
    <row r="1062" spans="1:4" s="590" customFormat="1" ht="15">
      <c r="A1062" s="812" t="s">
        <v>2002</v>
      </c>
      <c r="B1062" s="807" t="s">
        <v>2003</v>
      </c>
      <c r="C1062" s="594">
        <v>10160.44</v>
      </c>
      <c r="D1062" s="595"/>
    </row>
    <row r="1063" spans="1:4" s="590" customFormat="1" ht="15">
      <c r="A1063" s="812" t="s">
        <v>2076</v>
      </c>
      <c r="B1063" s="807" t="s">
        <v>898</v>
      </c>
      <c r="C1063" s="594">
        <v>211.02</v>
      </c>
      <c r="D1063" s="595"/>
    </row>
    <row r="1064" spans="1:4" s="590" customFormat="1" ht="15">
      <c r="A1064" s="812" t="s">
        <v>2074</v>
      </c>
      <c r="B1064" s="807" t="s">
        <v>1978</v>
      </c>
      <c r="C1064" s="594">
        <v>313.2</v>
      </c>
      <c r="D1064" s="595"/>
    </row>
    <row r="1065" spans="1:4" s="590" customFormat="1" ht="15">
      <c r="A1065" s="812" t="s">
        <v>2072</v>
      </c>
      <c r="B1065" s="807" t="s">
        <v>1961</v>
      </c>
      <c r="C1065" s="594">
        <v>330.6</v>
      </c>
      <c r="D1065" s="595"/>
    </row>
    <row r="1066" spans="1:4" s="590" customFormat="1" ht="15">
      <c r="A1066" s="812" t="s">
        <v>2032</v>
      </c>
      <c r="B1066" s="807" t="s">
        <v>1961</v>
      </c>
      <c r="C1066" s="594">
        <v>330.6</v>
      </c>
      <c r="D1066" s="595"/>
    </row>
    <row r="1067" spans="1:4" s="590" customFormat="1" ht="15">
      <c r="A1067" s="812" t="s">
        <v>2000</v>
      </c>
      <c r="B1067" s="807" t="s">
        <v>1996</v>
      </c>
      <c r="C1067" s="594">
        <v>696</v>
      </c>
      <c r="D1067" s="595"/>
    </row>
    <row r="1068" spans="1:4" s="590" customFormat="1" ht="15">
      <c r="A1068" s="812" t="s">
        <v>2001</v>
      </c>
      <c r="B1068" s="807" t="s">
        <v>1985</v>
      </c>
      <c r="C1068" s="594">
        <v>695.81</v>
      </c>
      <c r="D1068" s="595"/>
    </row>
    <row r="1069" spans="1:4" s="590" customFormat="1" ht="15">
      <c r="A1069" s="812" t="s">
        <v>2017</v>
      </c>
      <c r="B1069" s="807" t="s">
        <v>2003</v>
      </c>
      <c r="C1069" s="594">
        <v>10160.44</v>
      </c>
      <c r="D1069" s="595"/>
    </row>
    <row r="1070" spans="1:4" s="590" customFormat="1" ht="15">
      <c r="A1070" s="812" t="s">
        <v>2040</v>
      </c>
      <c r="B1070" s="807" t="s">
        <v>1978</v>
      </c>
      <c r="C1070" s="594">
        <v>313.2</v>
      </c>
      <c r="D1070" s="595"/>
    </row>
    <row r="1071" spans="1:4" s="590" customFormat="1" ht="15">
      <c r="A1071" s="812" t="s">
        <v>2012</v>
      </c>
      <c r="B1071" s="807" t="s">
        <v>2013</v>
      </c>
      <c r="C1071" s="594">
        <v>1084.5999999999999</v>
      </c>
      <c r="D1071" s="595"/>
    </row>
    <row r="1072" spans="1:4" s="590" customFormat="1" ht="15">
      <c r="A1072" s="812" t="s">
        <v>2005</v>
      </c>
      <c r="B1072" s="807" t="s">
        <v>1961</v>
      </c>
      <c r="C1072" s="594">
        <v>330.6</v>
      </c>
      <c r="D1072" s="595"/>
    </row>
    <row r="1073" spans="1:4" s="590" customFormat="1" ht="15">
      <c r="A1073" s="812" t="s">
        <v>2006</v>
      </c>
      <c r="B1073" s="807" t="s">
        <v>1961</v>
      </c>
      <c r="C1073" s="594">
        <v>330.6</v>
      </c>
      <c r="D1073" s="595"/>
    </row>
    <row r="1074" spans="1:4" s="590" customFormat="1" ht="15">
      <c r="A1074" s="812" t="s">
        <v>2047</v>
      </c>
      <c r="B1074" s="807" t="s">
        <v>1985</v>
      </c>
      <c r="C1074" s="594">
        <v>695.81</v>
      </c>
      <c r="D1074" s="595"/>
    </row>
    <row r="1075" spans="1:4" s="590" customFormat="1" ht="15">
      <c r="A1075" s="812" t="s">
        <v>2011</v>
      </c>
      <c r="B1075" s="807" t="s">
        <v>898</v>
      </c>
      <c r="C1075" s="594">
        <v>117.73</v>
      </c>
      <c r="D1075" s="595"/>
    </row>
    <row r="1076" spans="1:4" s="590" customFormat="1" ht="15">
      <c r="A1076" s="812" t="s">
        <v>2008</v>
      </c>
      <c r="B1076" s="807" t="s">
        <v>898</v>
      </c>
      <c r="C1076" s="594">
        <v>117.73</v>
      </c>
      <c r="D1076" s="595"/>
    </row>
    <row r="1077" spans="1:4" s="590" customFormat="1" ht="15">
      <c r="A1077" s="812" t="s">
        <v>2007</v>
      </c>
      <c r="B1077" s="807" t="s">
        <v>1996</v>
      </c>
      <c r="C1077" s="594">
        <v>696</v>
      </c>
      <c r="D1077" s="595"/>
    </row>
    <row r="1078" spans="1:4" s="590" customFormat="1" ht="15">
      <c r="A1078" s="812" t="s">
        <v>2004</v>
      </c>
      <c r="B1078" s="807" t="s">
        <v>1985</v>
      </c>
      <c r="C1078" s="594">
        <v>695.81</v>
      </c>
      <c r="D1078" s="595"/>
    </row>
    <row r="1079" spans="1:4" s="590" customFormat="1" ht="15">
      <c r="A1079" s="812" t="s">
        <v>2016</v>
      </c>
      <c r="B1079" s="807" t="s">
        <v>898</v>
      </c>
      <c r="C1079" s="594">
        <v>117.73</v>
      </c>
      <c r="D1079" s="595"/>
    </row>
    <row r="1080" spans="1:4" s="590" customFormat="1" ht="15">
      <c r="A1080" s="812" t="s">
        <v>2081</v>
      </c>
      <c r="B1080" s="807" t="s">
        <v>1961</v>
      </c>
      <c r="C1080" s="594">
        <v>330.6</v>
      </c>
      <c r="D1080" s="595"/>
    </row>
    <row r="1081" spans="1:4" s="590" customFormat="1" ht="15">
      <c r="A1081" s="812" t="s">
        <v>2104</v>
      </c>
      <c r="B1081" s="807" t="s">
        <v>1961</v>
      </c>
      <c r="C1081" s="594">
        <v>330.6</v>
      </c>
      <c r="D1081" s="595"/>
    </row>
    <row r="1082" spans="1:4" s="590" customFormat="1" ht="15">
      <c r="A1082" s="812" t="s">
        <v>2039</v>
      </c>
      <c r="B1082" s="807" t="s">
        <v>1961</v>
      </c>
      <c r="C1082" s="594">
        <v>330.6</v>
      </c>
      <c r="D1082" s="595"/>
    </row>
    <row r="1083" spans="1:4" s="590" customFormat="1" ht="15">
      <c r="A1083" s="812" t="s">
        <v>2085</v>
      </c>
      <c r="B1083" s="807" t="s">
        <v>1961</v>
      </c>
      <c r="C1083" s="594">
        <v>330.6</v>
      </c>
      <c r="D1083" s="595"/>
    </row>
    <row r="1084" spans="1:4" s="590" customFormat="1" ht="15">
      <c r="A1084" s="812" t="s">
        <v>2112</v>
      </c>
      <c r="B1084" s="807" t="s">
        <v>1961</v>
      </c>
      <c r="C1084" s="594">
        <v>330.6</v>
      </c>
      <c r="D1084" s="595"/>
    </row>
    <row r="1085" spans="1:4" s="590" customFormat="1" ht="15">
      <c r="A1085" s="812" t="s">
        <v>1993</v>
      </c>
      <c r="B1085" s="807" t="s">
        <v>1961</v>
      </c>
      <c r="C1085" s="594">
        <v>330.6</v>
      </c>
      <c r="D1085" s="595"/>
    </row>
    <row r="1086" spans="1:4" s="590" customFormat="1" ht="15">
      <c r="A1086" s="812" t="s">
        <v>2075</v>
      </c>
      <c r="B1086" s="807" t="s">
        <v>1961</v>
      </c>
      <c r="C1086" s="594">
        <v>330.6</v>
      </c>
      <c r="D1086" s="595"/>
    </row>
    <row r="1087" spans="1:4" s="590" customFormat="1" ht="15">
      <c r="A1087" s="812" t="s">
        <v>2038</v>
      </c>
      <c r="B1087" s="807" t="s">
        <v>1961</v>
      </c>
      <c r="C1087" s="594">
        <v>330.6</v>
      </c>
      <c r="D1087" s="595"/>
    </row>
    <row r="1088" spans="1:4" s="590" customFormat="1" ht="15">
      <c r="A1088" s="812" t="s">
        <v>2073</v>
      </c>
      <c r="B1088" s="807" t="s">
        <v>1961</v>
      </c>
      <c r="C1088" s="594">
        <v>330.6</v>
      </c>
      <c r="D1088" s="595"/>
    </row>
    <row r="1089" spans="1:4" s="590" customFormat="1" ht="15">
      <c r="A1089" s="812" t="s">
        <v>2014</v>
      </c>
      <c r="B1089" s="807" t="s">
        <v>898</v>
      </c>
      <c r="C1089" s="594">
        <v>117.73</v>
      </c>
      <c r="D1089" s="595"/>
    </row>
    <row r="1090" spans="1:4" s="590" customFormat="1" ht="15">
      <c r="A1090" s="812" t="s">
        <v>2015</v>
      </c>
      <c r="B1090" s="807" t="s">
        <v>1961</v>
      </c>
      <c r="C1090" s="594">
        <v>330.6</v>
      </c>
      <c r="D1090" s="595"/>
    </row>
    <row r="1091" spans="1:4" s="590" customFormat="1" ht="15">
      <c r="A1091" s="812" t="s">
        <v>2035</v>
      </c>
      <c r="B1091" s="807" t="s">
        <v>1961</v>
      </c>
      <c r="C1091" s="594">
        <v>330.6</v>
      </c>
      <c r="D1091" s="595"/>
    </row>
    <row r="1092" spans="1:4" s="590" customFormat="1" ht="15">
      <c r="A1092" s="812" t="s">
        <v>2036</v>
      </c>
      <c r="B1092" s="807" t="s">
        <v>1961</v>
      </c>
      <c r="C1092" s="594">
        <v>330.6</v>
      </c>
      <c r="D1092" s="595"/>
    </row>
    <row r="1093" spans="1:4" s="590" customFormat="1" ht="15">
      <c r="A1093" s="812" t="s">
        <v>1980</v>
      </c>
      <c r="B1093" s="807" t="s">
        <v>1961</v>
      </c>
      <c r="C1093" s="594">
        <v>330.6</v>
      </c>
      <c r="D1093" s="595"/>
    </row>
    <row r="1094" spans="1:4" s="590" customFormat="1" ht="15">
      <c r="A1094" s="812" t="s">
        <v>1994</v>
      </c>
      <c r="B1094" s="807" t="s">
        <v>1961</v>
      </c>
      <c r="C1094" s="594">
        <v>330.6</v>
      </c>
      <c r="D1094" s="595"/>
    </row>
    <row r="1095" spans="1:4" s="590" customFormat="1" ht="15">
      <c r="A1095" s="812" t="s">
        <v>1995</v>
      </c>
      <c r="B1095" s="807" t="s">
        <v>1996</v>
      </c>
      <c r="C1095" s="594">
        <v>696</v>
      </c>
      <c r="D1095" s="595"/>
    </row>
    <row r="1096" spans="1:4" s="590" customFormat="1" ht="15">
      <c r="A1096" s="812" t="s">
        <v>1997</v>
      </c>
      <c r="B1096" s="807" t="s">
        <v>1996</v>
      </c>
      <c r="C1096" s="594">
        <v>696</v>
      </c>
      <c r="D1096" s="595"/>
    </row>
    <row r="1097" spans="1:4" s="590" customFormat="1" ht="15">
      <c r="A1097" s="812" t="s">
        <v>2037</v>
      </c>
      <c r="B1097" s="807" t="s">
        <v>1961</v>
      </c>
      <c r="C1097" s="594">
        <v>330.6</v>
      </c>
      <c r="D1097" s="595"/>
    </row>
    <row r="1098" spans="1:4" s="590" customFormat="1" ht="15">
      <c r="A1098" s="812" t="s">
        <v>2033</v>
      </c>
      <c r="B1098" s="807" t="s">
        <v>1961</v>
      </c>
      <c r="C1098" s="594">
        <v>330.6</v>
      </c>
      <c r="D1098" s="595"/>
    </row>
    <row r="1099" spans="1:4" s="590" customFormat="1" ht="15">
      <c r="A1099" s="812" t="s">
        <v>2026</v>
      </c>
      <c r="B1099" s="807" t="s">
        <v>1961</v>
      </c>
      <c r="C1099" s="594">
        <v>330.6</v>
      </c>
      <c r="D1099" s="595"/>
    </row>
    <row r="1100" spans="1:4" s="590" customFormat="1" ht="15">
      <c r="A1100" s="812" t="s">
        <v>2034</v>
      </c>
      <c r="B1100" s="807" t="s">
        <v>1961</v>
      </c>
      <c r="C1100" s="594">
        <v>330.6</v>
      </c>
      <c r="D1100" s="595"/>
    </row>
    <row r="1101" spans="1:4" s="590" customFormat="1" ht="15">
      <c r="A1101" s="812" t="s">
        <v>1976</v>
      </c>
      <c r="B1101" s="807" t="s">
        <v>1961</v>
      </c>
      <c r="C1101" s="594">
        <v>330.6</v>
      </c>
      <c r="D1101" s="595"/>
    </row>
    <row r="1102" spans="1:4" s="590" customFormat="1" ht="15">
      <c r="A1102" s="812" t="s">
        <v>1991</v>
      </c>
      <c r="B1102" s="807" t="s">
        <v>898</v>
      </c>
      <c r="C1102" s="594">
        <v>117.73</v>
      </c>
      <c r="D1102" s="595"/>
    </row>
    <row r="1103" spans="1:4" s="590" customFormat="1" ht="15">
      <c r="A1103" s="812" t="s">
        <v>2027</v>
      </c>
      <c r="B1103" s="807" t="s">
        <v>1961</v>
      </c>
      <c r="C1103" s="594">
        <v>330.6</v>
      </c>
      <c r="D1103" s="595"/>
    </row>
    <row r="1104" spans="1:4" s="590" customFormat="1" ht="15">
      <c r="A1104" s="812" t="s">
        <v>2089</v>
      </c>
      <c r="B1104" s="807" t="s">
        <v>898</v>
      </c>
      <c r="C1104" s="594">
        <v>117.73</v>
      </c>
      <c r="D1104" s="595"/>
    </row>
    <row r="1105" spans="1:4" s="590" customFormat="1" ht="15">
      <c r="A1105" s="812" t="s">
        <v>2131</v>
      </c>
      <c r="B1105" s="807" t="s">
        <v>898</v>
      </c>
      <c r="C1105" s="594">
        <v>211.02</v>
      </c>
      <c r="D1105" s="595"/>
    </row>
    <row r="1106" spans="1:4" s="590" customFormat="1" ht="15">
      <c r="A1106" s="812" t="s">
        <v>2099</v>
      </c>
      <c r="B1106" s="807" t="s">
        <v>898</v>
      </c>
      <c r="C1106" s="594">
        <v>117.73</v>
      </c>
      <c r="D1106" s="595"/>
    </row>
    <row r="1107" spans="1:4" s="590" customFormat="1" ht="15">
      <c r="A1107" s="812" t="s">
        <v>2100</v>
      </c>
      <c r="B1107" s="807" t="s">
        <v>1961</v>
      </c>
      <c r="C1107" s="594">
        <v>330.6</v>
      </c>
      <c r="D1107" s="595"/>
    </row>
    <row r="1108" spans="1:4" s="590" customFormat="1" ht="15">
      <c r="A1108" s="812" t="s">
        <v>2061</v>
      </c>
      <c r="B1108" s="807" t="s">
        <v>1961</v>
      </c>
      <c r="C1108" s="594">
        <v>330.6</v>
      </c>
      <c r="D1108" s="595"/>
    </row>
    <row r="1109" spans="1:4" s="590" customFormat="1" ht="15">
      <c r="A1109" s="812" t="s">
        <v>2092</v>
      </c>
      <c r="B1109" s="807" t="s">
        <v>1961</v>
      </c>
      <c r="C1109" s="594">
        <v>330.6</v>
      </c>
      <c r="D1109" s="595"/>
    </row>
    <row r="1110" spans="1:4" s="590" customFormat="1" ht="15">
      <c r="A1110" s="812" t="s">
        <v>2101</v>
      </c>
      <c r="B1110" s="807" t="s">
        <v>1961</v>
      </c>
      <c r="C1110" s="594">
        <v>330.6</v>
      </c>
      <c r="D1110" s="595"/>
    </row>
    <row r="1111" spans="1:4" s="590" customFormat="1" ht="15">
      <c r="A1111" s="812" t="s">
        <v>2068</v>
      </c>
      <c r="B1111" s="807" t="s">
        <v>2013</v>
      </c>
      <c r="C1111" s="594">
        <v>1084.5999999999999</v>
      </c>
      <c r="D1111" s="595"/>
    </row>
    <row r="1112" spans="1:4" s="590" customFormat="1" ht="15">
      <c r="A1112" s="812" t="s">
        <v>1977</v>
      </c>
      <c r="B1112" s="807" t="s">
        <v>1978</v>
      </c>
      <c r="C1112" s="594">
        <v>313.2</v>
      </c>
      <c r="D1112" s="595"/>
    </row>
    <row r="1113" spans="1:4" s="590" customFormat="1" ht="15">
      <c r="A1113" s="812" t="s">
        <v>2123</v>
      </c>
      <c r="B1113" s="807" t="s">
        <v>898</v>
      </c>
      <c r="C1113" s="594">
        <v>211.02</v>
      </c>
      <c r="D1113" s="595"/>
    </row>
    <row r="1114" spans="1:4" s="590" customFormat="1" ht="15">
      <c r="A1114" s="812" t="s">
        <v>2124</v>
      </c>
      <c r="B1114" s="807" t="s">
        <v>898</v>
      </c>
      <c r="C1114" s="594">
        <v>117.73</v>
      </c>
      <c r="D1114" s="595"/>
    </row>
    <row r="1115" spans="1:4" s="590" customFormat="1" ht="15">
      <c r="A1115" s="812" t="s">
        <v>2107</v>
      </c>
      <c r="B1115" s="807" t="s">
        <v>1961</v>
      </c>
      <c r="C1115" s="594">
        <v>330.6</v>
      </c>
      <c r="D1115" s="595"/>
    </row>
    <row r="1116" spans="1:4" s="590" customFormat="1" ht="15">
      <c r="A1116" s="812" t="s">
        <v>1975</v>
      </c>
      <c r="B1116" s="807" t="s">
        <v>898</v>
      </c>
      <c r="C1116" s="594">
        <v>211.02</v>
      </c>
      <c r="D1116" s="595"/>
    </row>
    <row r="1117" spans="1:4" s="590" customFormat="1" ht="15">
      <c r="A1117" s="812" t="s">
        <v>2051</v>
      </c>
      <c r="B1117" s="807" t="s">
        <v>1961</v>
      </c>
      <c r="C1117" s="594">
        <v>330.6</v>
      </c>
      <c r="D1117" s="595"/>
    </row>
    <row r="1118" spans="1:4" s="590" customFormat="1" ht="15">
      <c r="A1118" s="812" t="s">
        <v>2050</v>
      </c>
      <c r="B1118" s="807" t="s">
        <v>1961</v>
      </c>
      <c r="C1118" s="594">
        <v>330.6</v>
      </c>
      <c r="D1118" s="595"/>
    </row>
    <row r="1119" spans="1:4" s="590" customFormat="1" ht="15">
      <c r="A1119" s="812" t="s">
        <v>2049</v>
      </c>
      <c r="B1119" s="807" t="s">
        <v>1961</v>
      </c>
      <c r="C1119" s="594">
        <v>330.6</v>
      </c>
      <c r="D1119" s="595"/>
    </row>
    <row r="1120" spans="1:4" s="590" customFormat="1" ht="15">
      <c r="A1120" s="812" t="s">
        <v>2048</v>
      </c>
      <c r="B1120" s="807" t="s">
        <v>898</v>
      </c>
      <c r="C1120" s="594">
        <v>117.73</v>
      </c>
      <c r="D1120" s="595"/>
    </row>
    <row r="1121" spans="1:4" s="590" customFormat="1" ht="15">
      <c r="A1121" s="812" t="s">
        <v>2052</v>
      </c>
      <c r="B1121" s="807" t="s">
        <v>1961</v>
      </c>
      <c r="C1121" s="594">
        <v>330.6</v>
      </c>
      <c r="D1121" s="595"/>
    </row>
    <row r="1122" spans="1:4" s="590" customFormat="1" ht="15">
      <c r="A1122" s="812" t="s">
        <v>2059</v>
      </c>
      <c r="B1122" s="807" t="s">
        <v>2058</v>
      </c>
      <c r="C1122" s="594">
        <v>417.6</v>
      </c>
      <c r="D1122" s="595"/>
    </row>
    <row r="1123" spans="1:4" s="590" customFormat="1" ht="15">
      <c r="A1123" s="812" t="s">
        <v>2105</v>
      </c>
      <c r="B1123" s="807" t="s">
        <v>1961</v>
      </c>
      <c r="C1123" s="594">
        <v>330.6</v>
      </c>
      <c r="D1123" s="595"/>
    </row>
    <row r="1124" spans="1:4" s="590" customFormat="1" ht="15">
      <c r="A1124" s="812" t="s">
        <v>2087</v>
      </c>
      <c r="B1124" s="807" t="s">
        <v>1961</v>
      </c>
      <c r="C1124" s="594">
        <v>330.6</v>
      </c>
      <c r="D1124" s="595"/>
    </row>
    <row r="1125" spans="1:4" s="590" customFormat="1" ht="15">
      <c r="A1125" s="812" t="s">
        <v>2088</v>
      </c>
      <c r="B1125" s="807" t="s">
        <v>1961</v>
      </c>
      <c r="C1125" s="594">
        <v>330.6</v>
      </c>
      <c r="D1125" s="595"/>
    </row>
    <row r="1126" spans="1:4" s="590" customFormat="1" ht="15">
      <c r="A1126" s="812" t="s">
        <v>2119</v>
      </c>
      <c r="B1126" s="807" t="s">
        <v>898</v>
      </c>
      <c r="C1126" s="594">
        <v>117.73</v>
      </c>
      <c r="D1126" s="595"/>
    </row>
    <row r="1127" spans="1:4" s="590" customFormat="1" ht="15">
      <c r="A1127" s="812" t="s">
        <v>2130</v>
      </c>
      <c r="B1127" s="807" t="s">
        <v>898</v>
      </c>
      <c r="C1127" s="594">
        <v>211.02</v>
      </c>
      <c r="D1127" s="595"/>
    </row>
    <row r="1128" spans="1:4" s="590" customFormat="1" ht="15">
      <c r="A1128" s="812" t="s">
        <v>2128</v>
      </c>
      <c r="B1128" s="807" t="s">
        <v>2058</v>
      </c>
      <c r="C1128" s="594">
        <v>417.6</v>
      </c>
      <c r="D1128" s="595"/>
    </row>
    <row r="1129" spans="1:4" s="590" customFormat="1" ht="15">
      <c r="A1129" s="812" t="s">
        <v>2129</v>
      </c>
      <c r="B1129" s="807" t="s">
        <v>1961</v>
      </c>
      <c r="C1129" s="594">
        <v>330.6</v>
      </c>
      <c r="D1129" s="595"/>
    </row>
    <row r="1130" spans="1:4" s="590" customFormat="1" ht="15">
      <c r="A1130" s="812" t="s">
        <v>2065</v>
      </c>
      <c r="B1130" s="807" t="s">
        <v>1961</v>
      </c>
      <c r="C1130" s="594">
        <v>330.6</v>
      </c>
      <c r="D1130" s="595"/>
    </row>
    <row r="1131" spans="1:4" s="590" customFormat="1" ht="15">
      <c r="A1131" s="812" t="s">
        <v>2066</v>
      </c>
      <c r="B1131" s="807" t="s">
        <v>898</v>
      </c>
      <c r="C1131" s="594">
        <v>211.02</v>
      </c>
      <c r="D1131" s="595"/>
    </row>
    <row r="1132" spans="1:4" s="590" customFormat="1" ht="15">
      <c r="A1132" s="812" t="s">
        <v>1965</v>
      </c>
      <c r="B1132" s="807" t="s">
        <v>1961</v>
      </c>
      <c r="C1132" s="594">
        <v>330.6</v>
      </c>
      <c r="D1132" s="595"/>
    </row>
    <row r="1133" spans="1:4" s="590" customFormat="1" ht="15">
      <c r="A1133" s="812" t="s">
        <v>2055</v>
      </c>
      <c r="B1133" s="807" t="s">
        <v>1961</v>
      </c>
      <c r="C1133" s="594">
        <v>330.6</v>
      </c>
      <c r="D1133" s="595"/>
    </row>
    <row r="1134" spans="1:4" s="590" customFormat="1" ht="15">
      <c r="A1134" s="812" t="s">
        <v>1967</v>
      </c>
      <c r="B1134" s="807" t="s">
        <v>1961</v>
      </c>
      <c r="C1134" s="594">
        <v>330.6</v>
      </c>
      <c r="D1134" s="595"/>
    </row>
    <row r="1135" spans="1:4" s="590" customFormat="1" ht="15">
      <c r="A1135" s="812" t="s">
        <v>2103</v>
      </c>
      <c r="B1135" s="807" t="s">
        <v>1996</v>
      </c>
      <c r="C1135" s="594">
        <v>696</v>
      </c>
      <c r="D1135" s="595"/>
    </row>
    <row r="1136" spans="1:4" s="590" customFormat="1" ht="15">
      <c r="A1136" s="812" t="s">
        <v>2063</v>
      </c>
      <c r="B1136" s="807" t="s">
        <v>1961</v>
      </c>
      <c r="C1136" s="594">
        <v>330.6</v>
      </c>
      <c r="D1136" s="595"/>
    </row>
    <row r="1137" spans="1:4" s="590" customFormat="1" ht="15">
      <c r="A1137" s="812" t="s">
        <v>1966</v>
      </c>
      <c r="B1137" s="807" t="s">
        <v>1961</v>
      </c>
      <c r="C1137" s="594">
        <v>330.6</v>
      </c>
      <c r="D1137" s="595"/>
    </row>
    <row r="1138" spans="1:4" s="590" customFormat="1" ht="15">
      <c r="A1138" s="812" t="s">
        <v>2102</v>
      </c>
      <c r="B1138" s="807" t="s">
        <v>898</v>
      </c>
      <c r="C1138" s="594">
        <v>117.73</v>
      </c>
      <c r="D1138" s="595"/>
    </row>
    <row r="1139" spans="1:4" s="590" customFormat="1" ht="15">
      <c r="A1139" s="812" t="s">
        <v>2056</v>
      </c>
      <c r="B1139" s="807" t="s">
        <v>1961</v>
      </c>
      <c r="C1139" s="594">
        <v>330.6</v>
      </c>
      <c r="D1139" s="595"/>
    </row>
    <row r="1140" spans="1:4" s="590" customFormat="1" ht="15">
      <c r="A1140" s="812" t="s">
        <v>2057</v>
      </c>
      <c r="B1140" s="807" t="s">
        <v>2058</v>
      </c>
      <c r="C1140" s="594">
        <v>417.6</v>
      </c>
      <c r="D1140" s="595"/>
    </row>
    <row r="1141" spans="1:4" s="590" customFormat="1" ht="15">
      <c r="A1141" s="812" t="s">
        <v>2064</v>
      </c>
      <c r="B1141" s="807" t="s">
        <v>1978</v>
      </c>
      <c r="C1141" s="594">
        <v>313.2</v>
      </c>
      <c r="D1141" s="595"/>
    </row>
    <row r="1142" spans="1:4" s="590" customFormat="1" ht="15">
      <c r="A1142" s="812" t="s">
        <v>2044</v>
      </c>
      <c r="B1142" s="807" t="s">
        <v>1978</v>
      </c>
      <c r="C1142" s="594">
        <v>313.2</v>
      </c>
      <c r="D1142" s="595"/>
    </row>
    <row r="1143" spans="1:4" s="590" customFormat="1" ht="15">
      <c r="A1143" s="812" t="s">
        <v>2054</v>
      </c>
      <c r="B1143" s="807" t="s">
        <v>1961</v>
      </c>
      <c r="C1143" s="594">
        <v>330.6</v>
      </c>
      <c r="D1143" s="595"/>
    </row>
    <row r="1144" spans="1:4" s="590" customFormat="1" ht="15">
      <c r="A1144" s="812" t="s">
        <v>2108</v>
      </c>
      <c r="B1144" s="807" t="s">
        <v>1985</v>
      </c>
      <c r="C1144" s="594">
        <v>695.81</v>
      </c>
      <c r="D1144" s="595"/>
    </row>
    <row r="1145" spans="1:4" s="590" customFormat="1" ht="15">
      <c r="A1145" s="812" t="s">
        <v>2109</v>
      </c>
      <c r="B1145" s="807" t="s">
        <v>1978</v>
      </c>
      <c r="C1145" s="594">
        <v>313.2</v>
      </c>
      <c r="D1145" s="595"/>
    </row>
    <row r="1146" spans="1:4" s="590" customFormat="1" ht="15">
      <c r="A1146" s="812" t="s">
        <v>2046</v>
      </c>
      <c r="B1146" s="807" t="s">
        <v>2003</v>
      </c>
      <c r="C1146" s="594">
        <v>10160.44</v>
      </c>
      <c r="D1146" s="595"/>
    </row>
    <row r="1147" spans="1:4" s="590" customFormat="1" ht="15">
      <c r="A1147" s="812" t="s">
        <v>2110</v>
      </c>
      <c r="B1147" s="807" t="s">
        <v>1961</v>
      </c>
      <c r="C1147" s="594">
        <v>330.6</v>
      </c>
      <c r="D1147" s="595"/>
    </row>
    <row r="1148" spans="1:4" s="590" customFormat="1" ht="15">
      <c r="A1148" s="812" t="s">
        <v>2053</v>
      </c>
      <c r="B1148" s="807" t="s">
        <v>1961</v>
      </c>
      <c r="C1148" s="594">
        <v>330.6</v>
      </c>
      <c r="D1148" s="595"/>
    </row>
    <row r="1149" spans="1:4" s="590" customFormat="1" ht="15">
      <c r="A1149" s="812" t="s">
        <v>2062</v>
      </c>
      <c r="B1149" s="807" t="s">
        <v>1961</v>
      </c>
      <c r="C1149" s="594">
        <v>330.6</v>
      </c>
      <c r="D1149" s="595"/>
    </row>
    <row r="1150" spans="1:4" s="590" customFormat="1" ht="15">
      <c r="A1150" s="812" t="s">
        <v>2106</v>
      </c>
      <c r="B1150" s="807" t="s">
        <v>898</v>
      </c>
      <c r="C1150" s="594">
        <v>211.02</v>
      </c>
      <c r="D1150" s="595"/>
    </row>
    <row r="1151" spans="1:4" s="590" customFormat="1" ht="15">
      <c r="A1151" s="812" t="s">
        <v>2117</v>
      </c>
      <c r="B1151" s="807" t="s">
        <v>898</v>
      </c>
      <c r="C1151" s="594">
        <v>117.73</v>
      </c>
      <c r="D1151" s="595"/>
    </row>
    <row r="1152" spans="1:4" s="590" customFormat="1" ht="15">
      <c r="A1152" s="812" t="s">
        <v>2118</v>
      </c>
      <c r="B1152" s="807" t="s">
        <v>898</v>
      </c>
      <c r="C1152" s="594">
        <v>211.02</v>
      </c>
      <c r="D1152" s="595"/>
    </row>
    <row r="1153" spans="1:4" s="590" customFormat="1" ht="15">
      <c r="A1153" s="812" t="s">
        <v>2113</v>
      </c>
      <c r="B1153" s="807" t="s">
        <v>1961</v>
      </c>
      <c r="C1153" s="594">
        <v>330.6</v>
      </c>
      <c r="D1153" s="595"/>
    </row>
    <row r="1154" spans="1:4" s="590" customFormat="1" ht="15">
      <c r="A1154" s="812" t="s">
        <v>2090</v>
      </c>
      <c r="B1154" s="807" t="s">
        <v>898</v>
      </c>
      <c r="C1154" s="594">
        <v>211.02</v>
      </c>
      <c r="D1154" s="595"/>
    </row>
    <row r="1155" spans="1:4" s="590" customFormat="1" ht="15">
      <c r="A1155" s="812" t="s">
        <v>2091</v>
      </c>
      <c r="B1155" s="807" t="s">
        <v>898</v>
      </c>
      <c r="C1155" s="594">
        <v>211.02</v>
      </c>
      <c r="D1155" s="595"/>
    </row>
    <row r="1156" spans="1:4" s="590" customFormat="1" ht="15">
      <c r="A1156" s="812" t="s">
        <v>2116</v>
      </c>
      <c r="B1156" s="807" t="s">
        <v>1961</v>
      </c>
      <c r="C1156" s="594">
        <v>330.6</v>
      </c>
      <c r="D1156" s="595"/>
    </row>
    <row r="1157" spans="1:4" s="590" customFormat="1" ht="15">
      <c r="A1157" s="812" t="s">
        <v>2127</v>
      </c>
      <c r="B1157" s="807" t="s">
        <v>1961</v>
      </c>
      <c r="C1157" s="594">
        <v>330.6</v>
      </c>
      <c r="D1157" s="595"/>
    </row>
    <row r="1158" spans="1:4" s="590" customFormat="1" ht="15">
      <c r="A1158" s="812" t="s">
        <v>2126</v>
      </c>
      <c r="B1158" s="807" t="s">
        <v>898</v>
      </c>
      <c r="C1158" s="594">
        <v>211.02</v>
      </c>
      <c r="D1158" s="595"/>
    </row>
    <row r="1159" spans="1:4" s="590" customFormat="1" ht="15">
      <c r="A1159" s="812" t="s">
        <v>2115</v>
      </c>
      <c r="B1159" s="807" t="s">
        <v>1961</v>
      </c>
      <c r="C1159" s="594">
        <v>330.6</v>
      </c>
      <c r="D1159" s="595"/>
    </row>
    <row r="1160" spans="1:4" s="590" customFormat="1" ht="15">
      <c r="A1160" s="812" t="s">
        <v>2114</v>
      </c>
      <c r="B1160" s="807" t="s">
        <v>1961</v>
      </c>
      <c r="C1160" s="594">
        <v>330.6</v>
      </c>
      <c r="D1160" s="595"/>
    </row>
    <row r="1161" spans="1:4" s="590" customFormat="1" ht="15">
      <c r="A1161" s="812" t="s">
        <v>2080</v>
      </c>
      <c r="B1161" s="807" t="s">
        <v>1961</v>
      </c>
      <c r="C1161" s="594">
        <v>330.6</v>
      </c>
      <c r="D1161" s="595"/>
    </row>
    <row r="1162" spans="1:4" s="590" customFormat="1" ht="15">
      <c r="A1162" s="812" t="s">
        <v>2067</v>
      </c>
      <c r="B1162" s="807" t="s">
        <v>898</v>
      </c>
      <c r="C1162" s="594">
        <v>117.73</v>
      </c>
      <c r="D1162" s="595"/>
    </row>
    <row r="1163" spans="1:4" s="590" customFormat="1" ht="15">
      <c r="A1163" s="812" t="s">
        <v>2094</v>
      </c>
      <c r="B1163" s="807" t="s">
        <v>898</v>
      </c>
      <c r="C1163" s="594">
        <v>211.02</v>
      </c>
      <c r="D1163" s="595"/>
    </row>
    <row r="1164" spans="1:4" s="590" customFormat="1" ht="15">
      <c r="A1164" s="812" t="s">
        <v>2060</v>
      </c>
      <c r="B1164" s="807" t="s">
        <v>2058</v>
      </c>
      <c r="C1164" s="594">
        <v>417.6</v>
      </c>
      <c r="D1164" s="595"/>
    </row>
    <row r="1165" spans="1:4" s="590" customFormat="1" ht="15">
      <c r="A1165" s="812" t="s">
        <v>1973</v>
      </c>
      <c r="B1165" s="807" t="s">
        <v>898</v>
      </c>
      <c r="C1165" s="594">
        <v>211.02</v>
      </c>
      <c r="D1165" s="595"/>
    </row>
    <row r="1166" spans="1:4" s="590" customFormat="1" ht="15">
      <c r="A1166" s="812" t="s">
        <v>2111</v>
      </c>
      <c r="B1166" s="807" t="s">
        <v>1961</v>
      </c>
      <c r="C1166" s="594">
        <v>330.6</v>
      </c>
      <c r="D1166" s="595"/>
    </row>
    <row r="1167" spans="1:4" s="590" customFormat="1" ht="15">
      <c r="A1167" s="812" t="s">
        <v>2095</v>
      </c>
      <c r="B1167" s="807" t="s">
        <v>2003</v>
      </c>
      <c r="C1167" s="594">
        <v>10160.44</v>
      </c>
      <c r="D1167" s="595"/>
    </row>
    <row r="1168" spans="1:4" s="590" customFormat="1" ht="15">
      <c r="A1168" s="812" t="s">
        <v>2125</v>
      </c>
      <c r="B1168" s="807" t="s">
        <v>898</v>
      </c>
      <c r="C1168" s="594">
        <v>117.73</v>
      </c>
      <c r="D1168" s="595"/>
    </row>
    <row r="1169" spans="1:4" s="590" customFormat="1" ht="15">
      <c r="A1169" s="812" t="s">
        <v>2042</v>
      </c>
      <c r="B1169" s="807" t="s">
        <v>1961</v>
      </c>
      <c r="C1169" s="594">
        <v>330.6</v>
      </c>
      <c r="D1169" s="595"/>
    </row>
    <row r="1170" spans="1:4" s="590" customFormat="1" ht="15">
      <c r="A1170" s="812" t="s">
        <v>2098</v>
      </c>
      <c r="B1170" s="807" t="s">
        <v>898</v>
      </c>
      <c r="C1170" s="594">
        <v>117.73</v>
      </c>
      <c r="D1170" s="595"/>
    </row>
    <row r="1171" spans="1:4" s="590" customFormat="1" ht="15">
      <c r="A1171" s="812" t="s">
        <v>1981</v>
      </c>
      <c r="B1171" s="807" t="s">
        <v>1961</v>
      </c>
      <c r="C1171" s="594">
        <v>330.6</v>
      </c>
      <c r="D1171" s="595"/>
    </row>
    <row r="1172" spans="1:4" s="590" customFormat="1" ht="15">
      <c r="A1172" s="812" t="s">
        <v>1963</v>
      </c>
      <c r="B1172" s="807" t="s">
        <v>1961</v>
      </c>
      <c r="C1172" s="594">
        <v>330.6</v>
      </c>
      <c r="D1172" s="595"/>
    </row>
    <row r="1173" spans="1:4" s="590" customFormat="1" ht="15">
      <c r="A1173" s="812" t="s">
        <v>2071</v>
      </c>
      <c r="B1173" s="807" t="s">
        <v>1961</v>
      </c>
      <c r="C1173" s="594">
        <v>330.6</v>
      </c>
      <c r="D1173" s="595"/>
    </row>
    <row r="1174" spans="1:4" s="590" customFormat="1" ht="15">
      <c r="A1174" s="812" t="s">
        <v>2069</v>
      </c>
      <c r="B1174" s="807" t="s">
        <v>1996</v>
      </c>
      <c r="C1174" s="594">
        <v>696</v>
      </c>
      <c r="D1174" s="595"/>
    </row>
    <row r="1175" spans="1:4" s="590" customFormat="1" ht="15">
      <c r="A1175" s="812" t="s">
        <v>1970</v>
      </c>
      <c r="B1175" s="807" t="s">
        <v>1961</v>
      </c>
      <c r="C1175" s="594">
        <v>330.6</v>
      </c>
      <c r="D1175" s="595"/>
    </row>
    <row r="1176" spans="1:4" s="590" customFormat="1" ht="15">
      <c r="A1176" s="812" t="s">
        <v>2070</v>
      </c>
      <c r="B1176" s="807" t="s">
        <v>1961</v>
      </c>
      <c r="C1176" s="594">
        <v>330.6</v>
      </c>
      <c r="D1176" s="595"/>
    </row>
    <row r="1177" spans="1:4" s="590" customFormat="1" ht="15">
      <c r="A1177" s="812" t="s">
        <v>2093</v>
      </c>
      <c r="B1177" s="807" t="s">
        <v>1961</v>
      </c>
      <c r="C1177" s="594">
        <v>330.6</v>
      </c>
      <c r="D1177" s="595"/>
    </row>
    <row r="1178" spans="1:4" s="590" customFormat="1" ht="15">
      <c r="A1178" s="812" t="s">
        <v>2120</v>
      </c>
      <c r="B1178" s="807" t="s">
        <v>1961</v>
      </c>
      <c r="C1178" s="594">
        <v>330.6</v>
      </c>
      <c r="D1178" s="595"/>
    </row>
    <row r="1179" spans="1:4" s="590" customFormat="1" ht="15">
      <c r="A1179" s="812" t="s">
        <v>2136</v>
      </c>
      <c r="B1179" s="807" t="s">
        <v>2137</v>
      </c>
      <c r="C1179" s="594">
        <v>47107.79</v>
      </c>
      <c r="D1179" s="595"/>
    </row>
    <row r="1180" spans="1:4" s="590" customFormat="1" ht="15">
      <c r="A1180" s="812" t="s">
        <v>2132</v>
      </c>
      <c r="B1180" s="807" t="s">
        <v>2133</v>
      </c>
      <c r="C1180" s="594">
        <v>11268.18</v>
      </c>
      <c r="D1180" s="595"/>
    </row>
    <row r="1181" spans="1:4" s="590" customFormat="1" ht="15">
      <c r="A1181" s="812" t="s">
        <v>2134</v>
      </c>
      <c r="B1181" s="807" t="s">
        <v>2135</v>
      </c>
      <c r="C1181" s="594">
        <v>4602.2</v>
      </c>
      <c r="D1181" s="595"/>
    </row>
    <row r="1182" spans="1:4" s="590" customFormat="1" ht="15">
      <c r="A1182" s="812" t="s">
        <v>2157</v>
      </c>
      <c r="B1182" s="807" t="s">
        <v>2139</v>
      </c>
      <c r="C1182" s="594">
        <v>20073.45</v>
      </c>
      <c r="D1182" s="595"/>
    </row>
    <row r="1183" spans="1:4" s="590" customFormat="1" ht="15">
      <c r="A1183" s="812" t="s">
        <v>2159</v>
      </c>
      <c r="B1183" s="807" t="s">
        <v>2141</v>
      </c>
      <c r="C1183" s="594">
        <v>20432.240000000002</v>
      </c>
      <c r="D1183" s="595"/>
    </row>
    <row r="1184" spans="1:4" s="590" customFormat="1" ht="15">
      <c r="A1184" s="812" t="s">
        <v>2149</v>
      </c>
      <c r="B1184" s="807" t="s">
        <v>2139</v>
      </c>
      <c r="C1184" s="594">
        <v>26368.2</v>
      </c>
      <c r="D1184" s="595"/>
    </row>
    <row r="1185" spans="1:4" s="590" customFormat="1" ht="15">
      <c r="A1185" s="812" t="s">
        <v>2154</v>
      </c>
      <c r="B1185" s="807" t="s">
        <v>2155</v>
      </c>
      <c r="C1185" s="594">
        <v>4567.5</v>
      </c>
      <c r="D1185" s="595"/>
    </row>
    <row r="1186" spans="1:4" s="590" customFormat="1" ht="15">
      <c r="A1186" s="812" t="s">
        <v>2156</v>
      </c>
      <c r="B1186" s="807" t="s">
        <v>2139</v>
      </c>
      <c r="C1186" s="594">
        <v>20073.45</v>
      </c>
      <c r="D1186" s="595"/>
    </row>
    <row r="1187" spans="1:4" s="590" customFormat="1" ht="15">
      <c r="A1187" s="812" t="s">
        <v>2161</v>
      </c>
      <c r="B1187" s="807" t="s">
        <v>2162</v>
      </c>
      <c r="C1187" s="594">
        <v>26368.2</v>
      </c>
      <c r="D1187" s="595"/>
    </row>
    <row r="1188" spans="1:4" s="590" customFormat="1" ht="15">
      <c r="A1188" s="812" t="s">
        <v>2148</v>
      </c>
      <c r="B1188" s="807" t="s">
        <v>2141</v>
      </c>
      <c r="C1188" s="594">
        <v>20432.240000000002</v>
      </c>
      <c r="D1188" s="595"/>
    </row>
    <row r="1189" spans="1:4" s="590" customFormat="1" ht="15">
      <c r="A1189" s="812" t="s">
        <v>2144</v>
      </c>
      <c r="B1189" s="807" t="s">
        <v>2139</v>
      </c>
      <c r="C1189" s="594">
        <v>26368.2</v>
      </c>
      <c r="D1189" s="595"/>
    </row>
    <row r="1190" spans="1:4" s="590" customFormat="1" ht="15">
      <c r="A1190" s="812" t="s">
        <v>2153</v>
      </c>
      <c r="B1190" s="807" t="s">
        <v>2152</v>
      </c>
      <c r="C1190" s="594">
        <v>27490.32</v>
      </c>
      <c r="D1190" s="595"/>
    </row>
    <row r="1191" spans="1:4" s="590" customFormat="1" ht="15">
      <c r="A1191" s="812" t="s">
        <v>2151</v>
      </c>
      <c r="B1191" s="807" t="s">
        <v>2152</v>
      </c>
      <c r="C1191" s="594">
        <v>27490.32</v>
      </c>
      <c r="D1191" s="595"/>
    </row>
    <row r="1192" spans="1:4" s="590" customFormat="1" ht="15">
      <c r="A1192" s="812" t="s">
        <v>2223</v>
      </c>
      <c r="B1192" s="807" t="s">
        <v>2141</v>
      </c>
      <c r="C1192" s="594">
        <v>20432.240000000002</v>
      </c>
      <c r="D1192" s="595"/>
    </row>
    <row r="1193" spans="1:4" s="590" customFormat="1" ht="15">
      <c r="A1193" s="812" t="s">
        <v>2143</v>
      </c>
      <c r="B1193" s="807" t="s">
        <v>2139</v>
      </c>
      <c r="C1193" s="594">
        <v>26368.2</v>
      </c>
      <c r="D1193" s="595"/>
    </row>
    <row r="1194" spans="1:4" s="590" customFormat="1" ht="15">
      <c r="A1194" s="812" t="s">
        <v>2220</v>
      </c>
      <c r="B1194" s="807" t="s">
        <v>2164</v>
      </c>
      <c r="C1194" s="594">
        <v>4573.8599999999997</v>
      </c>
      <c r="D1194" s="595"/>
    </row>
    <row r="1195" spans="1:4" s="590" customFormat="1" ht="15">
      <c r="A1195" s="812" t="s">
        <v>2150</v>
      </c>
      <c r="B1195" s="807" t="s">
        <v>2139</v>
      </c>
      <c r="C1195" s="594">
        <v>26368.2</v>
      </c>
      <c r="D1195" s="595"/>
    </row>
    <row r="1196" spans="1:4" s="590" customFormat="1" ht="15">
      <c r="A1196" s="812" t="s">
        <v>2179</v>
      </c>
      <c r="B1196" s="807" t="s">
        <v>2139</v>
      </c>
      <c r="C1196" s="594">
        <v>26368.2</v>
      </c>
      <c r="D1196" s="595"/>
    </row>
    <row r="1197" spans="1:4" s="590" customFormat="1" ht="15">
      <c r="A1197" s="812" t="s">
        <v>2160</v>
      </c>
      <c r="B1197" s="807" t="s">
        <v>2141</v>
      </c>
      <c r="C1197" s="594">
        <v>20432.240000000002</v>
      </c>
      <c r="D1197" s="595"/>
    </row>
    <row r="1198" spans="1:4" s="590" customFormat="1" ht="15">
      <c r="A1198" s="812" t="s">
        <v>2140</v>
      </c>
      <c r="B1198" s="807" t="s">
        <v>2141</v>
      </c>
      <c r="C1198" s="594">
        <v>20432.240000000002</v>
      </c>
      <c r="D1198" s="595"/>
    </row>
    <row r="1199" spans="1:4" s="590" customFormat="1" ht="15">
      <c r="A1199" s="812" t="s">
        <v>2138</v>
      </c>
      <c r="B1199" s="807" t="s">
        <v>2139</v>
      </c>
      <c r="C1199" s="594">
        <v>26368.2</v>
      </c>
      <c r="D1199" s="595"/>
    </row>
    <row r="1200" spans="1:4" s="590" customFormat="1" ht="15">
      <c r="A1200" s="812" t="s">
        <v>2168</v>
      </c>
      <c r="B1200" s="807" t="s">
        <v>2139</v>
      </c>
      <c r="C1200" s="594">
        <v>20073.45</v>
      </c>
      <c r="D1200" s="595"/>
    </row>
    <row r="1201" spans="1:4" s="590" customFormat="1" ht="15">
      <c r="A1201" s="812" t="s">
        <v>2175</v>
      </c>
      <c r="B1201" s="807" t="s">
        <v>2139</v>
      </c>
      <c r="C1201" s="594">
        <v>20073.45</v>
      </c>
      <c r="D1201" s="595"/>
    </row>
    <row r="1202" spans="1:4" s="590" customFormat="1" ht="15">
      <c r="A1202" s="812" t="s">
        <v>2142</v>
      </c>
      <c r="B1202" s="807" t="s">
        <v>2141</v>
      </c>
      <c r="C1202" s="594">
        <v>20432.240000000002</v>
      </c>
      <c r="D1202" s="595"/>
    </row>
    <row r="1203" spans="1:4" s="590" customFormat="1" ht="15">
      <c r="A1203" s="812" t="s">
        <v>2174</v>
      </c>
      <c r="B1203" s="807" t="s">
        <v>2164</v>
      </c>
      <c r="C1203" s="594">
        <v>9455.01</v>
      </c>
      <c r="D1203" s="595"/>
    </row>
    <row r="1204" spans="1:4" s="590" customFormat="1" ht="15">
      <c r="A1204" s="812" t="s">
        <v>2158</v>
      </c>
      <c r="B1204" s="807" t="s">
        <v>2141</v>
      </c>
      <c r="C1204" s="594">
        <v>20432.240000000002</v>
      </c>
      <c r="D1204" s="595"/>
    </row>
    <row r="1205" spans="1:4" s="590" customFormat="1" ht="15">
      <c r="A1205" s="812" t="s">
        <v>2178</v>
      </c>
      <c r="B1205" s="807" t="s">
        <v>2164</v>
      </c>
      <c r="C1205" s="594">
        <v>4573.8599999999997</v>
      </c>
      <c r="D1205" s="595"/>
    </row>
    <row r="1206" spans="1:4" s="590" customFormat="1" ht="15">
      <c r="A1206" s="812" t="s">
        <v>3243</v>
      </c>
      <c r="B1206" s="807" t="s">
        <v>3244</v>
      </c>
      <c r="C1206" s="594">
        <v>-18464.88</v>
      </c>
      <c r="D1206" s="595"/>
    </row>
    <row r="1207" spans="1:4" s="590" customFormat="1" ht="15">
      <c r="A1207" s="812" t="s">
        <v>2166</v>
      </c>
      <c r="B1207" s="807" t="s">
        <v>2167</v>
      </c>
      <c r="C1207" s="594">
        <v>18333.28</v>
      </c>
      <c r="D1207" s="595"/>
    </row>
    <row r="1208" spans="1:4" s="590" customFormat="1" ht="15">
      <c r="A1208" s="812" t="s">
        <v>2165</v>
      </c>
      <c r="B1208" s="807" t="s">
        <v>2139</v>
      </c>
      <c r="C1208" s="594">
        <v>26368.2</v>
      </c>
      <c r="D1208" s="595"/>
    </row>
    <row r="1209" spans="1:4" s="590" customFormat="1" ht="15">
      <c r="A1209" s="812" t="s">
        <v>2176</v>
      </c>
      <c r="B1209" s="807" t="s">
        <v>2164</v>
      </c>
      <c r="C1209" s="594">
        <v>4573.8599999999997</v>
      </c>
      <c r="D1209" s="595"/>
    </row>
    <row r="1210" spans="1:4" s="590" customFormat="1" ht="15">
      <c r="A1210" s="812" t="s">
        <v>2172</v>
      </c>
      <c r="B1210" s="807" t="s">
        <v>2164</v>
      </c>
      <c r="C1210" s="594">
        <v>4573.8599999999997</v>
      </c>
      <c r="D1210" s="595"/>
    </row>
    <row r="1211" spans="1:4" s="590" customFormat="1" ht="15">
      <c r="A1211" s="812" t="s">
        <v>2163</v>
      </c>
      <c r="B1211" s="807" t="s">
        <v>2164</v>
      </c>
      <c r="C1211" s="594">
        <v>4573.8599999999997</v>
      </c>
      <c r="D1211" s="595"/>
    </row>
    <row r="1212" spans="1:4" s="590" customFormat="1" ht="15">
      <c r="A1212" s="812" t="s">
        <v>2169</v>
      </c>
      <c r="B1212" s="807" t="s">
        <v>2170</v>
      </c>
      <c r="C1212" s="594">
        <v>579.88</v>
      </c>
      <c r="D1212" s="595"/>
    </row>
    <row r="1213" spans="1:4" s="590" customFormat="1" ht="15">
      <c r="A1213" s="812" t="s">
        <v>2146</v>
      </c>
      <c r="B1213" s="807" t="s">
        <v>2139</v>
      </c>
      <c r="C1213" s="594">
        <v>26368.2</v>
      </c>
      <c r="D1213" s="595"/>
    </row>
    <row r="1214" spans="1:4" s="590" customFormat="1" ht="15">
      <c r="A1214" s="812" t="s">
        <v>2171</v>
      </c>
      <c r="B1214" s="807" t="s">
        <v>2141</v>
      </c>
      <c r="C1214" s="594">
        <v>20432.240000000002</v>
      </c>
      <c r="D1214" s="595"/>
    </row>
    <row r="1215" spans="1:4" s="590" customFormat="1" ht="15">
      <c r="A1215" s="812" t="s">
        <v>2173</v>
      </c>
      <c r="B1215" s="807" t="s">
        <v>2139</v>
      </c>
      <c r="C1215" s="594">
        <v>26368.2</v>
      </c>
      <c r="D1215" s="595"/>
    </row>
    <row r="1216" spans="1:4" s="590" customFormat="1" ht="15">
      <c r="A1216" s="812" t="s">
        <v>2230</v>
      </c>
      <c r="B1216" s="807" t="s">
        <v>2231</v>
      </c>
      <c r="C1216" s="594">
        <v>14899</v>
      </c>
      <c r="D1216" s="595"/>
    </row>
    <row r="1217" spans="1:4" s="590" customFormat="1" ht="15">
      <c r="A1217" s="812" t="s">
        <v>2177</v>
      </c>
      <c r="B1217" s="807" t="s">
        <v>2139</v>
      </c>
      <c r="C1217" s="594">
        <v>20073.45</v>
      </c>
      <c r="D1217" s="595"/>
    </row>
    <row r="1218" spans="1:4" s="590" customFormat="1" ht="15">
      <c r="A1218" s="812" t="s">
        <v>2190</v>
      </c>
      <c r="B1218" s="807" t="s">
        <v>2139</v>
      </c>
      <c r="C1218" s="594">
        <v>20073.45</v>
      </c>
      <c r="D1218" s="595"/>
    </row>
    <row r="1219" spans="1:4" s="590" customFormat="1" ht="15">
      <c r="A1219" s="812" t="s">
        <v>2201</v>
      </c>
      <c r="B1219" s="807" t="s">
        <v>2139</v>
      </c>
      <c r="C1219" s="594">
        <v>26368.2</v>
      </c>
      <c r="D1219" s="595"/>
    </row>
    <row r="1220" spans="1:4" s="590" customFormat="1" ht="15">
      <c r="A1220" s="812" t="s">
        <v>2191</v>
      </c>
      <c r="B1220" s="807" t="s">
        <v>2139</v>
      </c>
      <c r="C1220" s="594">
        <v>20073.45</v>
      </c>
      <c r="D1220" s="595"/>
    </row>
    <row r="1221" spans="1:4" s="590" customFormat="1" ht="15">
      <c r="A1221" s="812" t="s">
        <v>2209</v>
      </c>
      <c r="B1221" s="807" t="s">
        <v>2141</v>
      </c>
      <c r="C1221" s="594">
        <v>20432.240000000002</v>
      </c>
      <c r="D1221" s="595"/>
    </row>
    <row r="1222" spans="1:4" s="590" customFormat="1" ht="15">
      <c r="A1222" s="812" t="s">
        <v>2189</v>
      </c>
      <c r="B1222" s="807" t="s">
        <v>2167</v>
      </c>
      <c r="C1222" s="594">
        <v>29551</v>
      </c>
      <c r="D1222" s="595"/>
    </row>
    <row r="1223" spans="1:4" s="590" customFormat="1" ht="15">
      <c r="A1223" s="812" t="s">
        <v>2186</v>
      </c>
      <c r="B1223" s="807" t="s">
        <v>2141</v>
      </c>
      <c r="C1223" s="594">
        <v>20432.240000000002</v>
      </c>
      <c r="D1223" s="595"/>
    </row>
    <row r="1224" spans="1:4" s="590" customFormat="1" ht="15">
      <c r="A1224" s="812" t="s">
        <v>2182</v>
      </c>
      <c r="B1224" s="807" t="s">
        <v>2167</v>
      </c>
      <c r="C1224" s="594">
        <v>29551</v>
      </c>
      <c r="D1224" s="595"/>
    </row>
    <row r="1225" spans="1:4" s="590" customFormat="1" ht="15">
      <c r="A1225" s="812" t="s">
        <v>2181</v>
      </c>
      <c r="B1225" s="807" t="s">
        <v>2167</v>
      </c>
      <c r="C1225" s="594">
        <v>29551</v>
      </c>
      <c r="D1225" s="595"/>
    </row>
    <row r="1226" spans="1:4" s="590" customFormat="1" ht="15">
      <c r="A1226" s="812" t="s">
        <v>2203</v>
      </c>
      <c r="B1226" s="807" t="s">
        <v>2141</v>
      </c>
      <c r="C1226" s="594">
        <v>20432.240000000002</v>
      </c>
      <c r="D1226" s="595"/>
    </row>
    <row r="1227" spans="1:4" s="590" customFormat="1" ht="15">
      <c r="A1227" s="812" t="s">
        <v>2200</v>
      </c>
      <c r="B1227" s="807" t="s">
        <v>2164</v>
      </c>
      <c r="C1227" s="594">
        <v>4573.8599999999997</v>
      </c>
      <c r="D1227" s="595"/>
    </row>
    <row r="1228" spans="1:4" s="590" customFormat="1" ht="15">
      <c r="A1228" s="812" t="s">
        <v>2239</v>
      </c>
      <c r="B1228" s="807" t="s">
        <v>2164</v>
      </c>
      <c r="C1228" s="594">
        <v>4573.8599999999997</v>
      </c>
      <c r="D1228" s="595"/>
    </row>
    <row r="1229" spans="1:4" s="590" customFormat="1" ht="15">
      <c r="A1229" s="812" t="s">
        <v>3245</v>
      </c>
      <c r="B1229" s="807" t="s">
        <v>3244</v>
      </c>
      <c r="C1229" s="594">
        <v>-18464.88</v>
      </c>
      <c r="D1229" s="595"/>
    </row>
    <row r="1230" spans="1:4" s="590" customFormat="1" ht="15">
      <c r="A1230" s="812" t="s">
        <v>3246</v>
      </c>
      <c r="B1230" s="807" t="s">
        <v>3244</v>
      </c>
      <c r="C1230" s="594">
        <v>-18464.88</v>
      </c>
      <c r="D1230" s="595"/>
    </row>
    <row r="1231" spans="1:4" s="590" customFormat="1" ht="15">
      <c r="A1231" s="812" t="s">
        <v>3247</v>
      </c>
      <c r="B1231" s="807" t="s">
        <v>3244</v>
      </c>
      <c r="C1231" s="594">
        <v>-18464.88</v>
      </c>
      <c r="D1231" s="595"/>
    </row>
    <row r="1232" spans="1:4" s="590" customFormat="1" ht="15">
      <c r="A1232" s="812" t="s">
        <v>2238</v>
      </c>
      <c r="B1232" s="807" t="s">
        <v>2141</v>
      </c>
      <c r="C1232" s="594">
        <v>20432.240000000002</v>
      </c>
      <c r="D1232" s="595"/>
    </row>
    <row r="1233" spans="1:4" s="590" customFormat="1" ht="15">
      <c r="A1233" s="812" t="s">
        <v>2240</v>
      </c>
      <c r="B1233" s="807" t="s">
        <v>2164</v>
      </c>
      <c r="C1233" s="594">
        <v>4573.8599999999997</v>
      </c>
      <c r="D1233" s="595"/>
    </row>
    <row r="1234" spans="1:4" s="590" customFormat="1" ht="15">
      <c r="A1234" s="812" t="s">
        <v>2202</v>
      </c>
      <c r="B1234" s="807" t="s">
        <v>2139</v>
      </c>
      <c r="C1234" s="594">
        <v>26368.2</v>
      </c>
      <c r="D1234" s="595"/>
    </row>
    <row r="1235" spans="1:4" s="590" customFormat="1" ht="15">
      <c r="A1235" s="812" t="s">
        <v>3248</v>
      </c>
      <c r="B1235" s="807" t="s">
        <v>2145</v>
      </c>
      <c r="C1235" s="594">
        <v>-6030.84</v>
      </c>
      <c r="D1235" s="595"/>
    </row>
    <row r="1236" spans="1:4" s="590" customFormat="1" ht="15">
      <c r="A1236" s="812" t="s">
        <v>2208</v>
      </c>
      <c r="B1236" s="807" t="s">
        <v>2139</v>
      </c>
      <c r="C1236" s="594">
        <v>26368.2</v>
      </c>
      <c r="D1236" s="595"/>
    </row>
    <row r="1237" spans="1:4" s="590" customFormat="1" ht="15">
      <c r="A1237" s="812" t="s">
        <v>2210</v>
      </c>
      <c r="B1237" s="807" t="s">
        <v>2141</v>
      </c>
      <c r="C1237" s="594">
        <v>20432.240000000002</v>
      </c>
      <c r="D1237" s="595"/>
    </row>
    <row r="1238" spans="1:4" s="590" customFormat="1" ht="15">
      <c r="A1238" s="812" t="s">
        <v>2197</v>
      </c>
      <c r="B1238" s="807" t="s">
        <v>2139</v>
      </c>
      <c r="C1238" s="594">
        <v>20073.46</v>
      </c>
      <c r="D1238" s="595"/>
    </row>
    <row r="1239" spans="1:4" s="590" customFormat="1" ht="15">
      <c r="A1239" s="812" t="s">
        <v>2196</v>
      </c>
      <c r="B1239" s="807" t="s">
        <v>2139</v>
      </c>
      <c r="C1239" s="594">
        <v>20073.45</v>
      </c>
      <c r="D1239" s="595"/>
    </row>
    <row r="1240" spans="1:4" s="590" customFormat="1" ht="15">
      <c r="A1240" s="812" t="s">
        <v>2205</v>
      </c>
      <c r="B1240" s="807" t="s">
        <v>2139</v>
      </c>
      <c r="C1240" s="594">
        <v>20073.45</v>
      </c>
      <c r="D1240" s="595"/>
    </row>
    <row r="1241" spans="1:4" s="590" customFormat="1" ht="15">
      <c r="A1241" s="812" t="s">
        <v>2206</v>
      </c>
      <c r="B1241" s="807" t="s">
        <v>2139</v>
      </c>
      <c r="C1241" s="594">
        <v>20073.45</v>
      </c>
      <c r="D1241" s="595"/>
    </row>
    <row r="1242" spans="1:4" s="590" customFormat="1" ht="15">
      <c r="A1242" s="812" t="s">
        <v>2207</v>
      </c>
      <c r="B1242" s="807" t="s">
        <v>2139</v>
      </c>
      <c r="C1242" s="594">
        <v>26368.2</v>
      </c>
      <c r="D1242" s="595"/>
    </row>
    <row r="1243" spans="1:4" s="590" customFormat="1" ht="15">
      <c r="A1243" s="812" t="s">
        <v>2195</v>
      </c>
      <c r="B1243" s="807" t="s">
        <v>2141</v>
      </c>
      <c r="C1243" s="594">
        <v>20432.240000000002</v>
      </c>
      <c r="D1243" s="595"/>
    </row>
    <row r="1244" spans="1:4" s="590" customFormat="1" ht="15">
      <c r="A1244" s="812" t="s">
        <v>2199</v>
      </c>
      <c r="B1244" s="807" t="s">
        <v>2162</v>
      </c>
      <c r="C1244" s="594">
        <v>26368.2</v>
      </c>
      <c r="D1244" s="595"/>
    </row>
    <row r="1245" spans="1:4" s="590" customFormat="1" ht="15">
      <c r="A1245" s="812" t="s">
        <v>2198</v>
      </c>
      <c r="B1245" s="807" t="s">
        <v>2139</v>
      </c>
      <c r="C1245" s="594">
        <v>26368.2</v>
      </c>
      <c r="D1245" s="595"/>
    </row>
    <row r="1246" spans="1:4" s="590" customFormat="1" ht="15">
      <c r="A1246" s="812" t="s">
        <v>2212</v>
      </c>
      <c r="B1246" s="807" t="s">
        <v>2141</v>
      </c>
      <c r="C1246" s="594">
        <v>20432.240000000002</v>
      </c>
      <c r="D1246" s="595"/>
    </row>
    <row r="1247" spans="1:4" s="590" customFormat="1" ht="15">
      <c r="A1247" s="812" t="s">
        <v>2184</v>
      </c>
      <c r="B1247" s="807" t="s">
        <v>2141</v>
      </c>
      <c r="C1247" s="594">
        <v>20432.240000000002</v>
      </c>
      <c r="D1247" s="595"/>
    </row>
    <row r="1248" spans="1:4" s="590" customFormat="1" ht="15">
      <c r="A1248" s="812" t="s">
        <v>2187</v>
      </c>
      <c r="B1248" s="807" t="s">
        <v>2188</v>
      </c>
      <c r="C1248" s="594">
        <v>47731.68</v>
      </c>
      <c r="D1248" s="595"/>
    </row>
    <row r="1249" spans="1:4" s="590" customFormat="1" ht="15">
      <c r="A1249" s="812" t="s">
        <v>2211</v>
      </c>
      <c r="B1249" s="807" t="s">
        <v>2167</v>
      </c>
      <c r="C1249" s="594">
        <v>18554.169999999998</v>
      </c>
      <c r="D1249" s="595"/>
    </row>
    <row r="1250" spans="1:4" s="590" customFormat="1" ht="15">
      <c r="A1250" s="812" t="s">
        <v>2213</v>
      </c>
      <c r="B1250" s="807" t="s">
        <v>2139</v>
      </c>
      <c r="C1250" s="594">
        <v>26368.2</v>
      </c>
      <c r="D1250" s="595"/>
    </row>
    <row r="1251" spans="1:4" s="590" customFormat="1" ht="15">
      <c r="A1251" s="812" t="s">
        <v>2204</v>
      </c>
      <c r="B1251" s="807" t="s">
        <v>2164</v>
      </c>
      <c r="C1251" s="594">
        <v>4573.8599999999997</v>
      </c>
      <c r="D1251" s="595"/>
    </row>
    <row r="1252" spans="1:4" s="590" customFormat="1" ht="15">
      <c r="A1252" s="812" t="s">
        <v>2242</v>
      </c>
      <c r="B1252" s="807" t="s">
        <v>2152</v>
      </c>
      <c r="C1252" s="594">
        <v>27490.32</v>
      </c>
      <c r="D1252" s="595"/>
    </row>
    <row r="1253" spans="1:4" s="590" customFormat="1" ht="15">
      <c r="A1253" s="812" t="s">
        <v>2237</v>
      </c>
      <c r="B1253" s="807" t="s">
        <v>2152</v>
      </c>
      <c r="C1253" s="594">
        <v>27490.32</v>
      </c>
      <c r="D1253" s="595"/>
    </row>
    <row r="1254" spans="1:4" s="590" customFormat="1" ht="15">
      <c r="A1254" s="812" t="s">
        <v>3249</v>
      </c>
      <c r="B1254" s="807" t="s">
        <v>3244</v>
      </c>
      <c r="C1254" s="594">
        <v>-18464.88</v>
      </c>
      <c r="D1254" s="595"/>
    </row>
    <row r="1255" spans="1:4" s="590" customFormat="1" ht="15">
      <c r="A1255" s="812" t="s">
        <v>2232</v>
      </c>
      <c r="B1255" s="807" t="s">
        <v>2139</v>
      </c>
      <c r="C1255" s="594">
        <v>26368.2</v>
      </c>
      <c r="D1255" s="595"/>
    </row>
    <row r="1256" spans="1:4" s="590" customFormat="1" ht="15">
      <c r="A1256" s="812" t="s">
        <v>2216</v>
      </c>
      <c r="B1256" s="807" t="s">
        <v>2164</v>
      </c>
      <c r="C1256" s="594">
        <v>4573.8599999999997</v>
      </c>
      <c r="D1256" s="595"/>
    </row>
    <row r="1257" spans="1:4" s="590" customFormat="1" ht="15">
      <c r="A1257" s="812" t="s">
        <v>2217</v>
      </c>
      <c r="B1257" s="807" t="s">
        <v>2167</v>
      </c>
      <c r="C1257" s="594">
        <v>29551</v>
      </c>
      <c r="D1257" s="595"/>
    </row>
    <row r="1258" spans="1:4" s="590" customFormat="1" ht="15">
      <c r="A1258" s="812" t="s">
        <v>2218</v>
      </c>
      <c r="B1258" s="807" t="s">
        <v>2139</v>
      </c>
      <c r="C1258" s="594">
        <v>20073.45</v>
      </c>
      <c r="D1258" s="595"/>
    </row>
    <row r="1259" spans="1:4" s="590" customFormat="1" ht="15">
      <c r="A1259" s="812" t="s">
        <v>2219</v>
      </c>
      <c r="B1259" s="807" t="s">
        <v>2139</v>
      </c>
      <c r="C1259" s="594">
        <v>20073.45</v>
      </c>
      <c r="D1259" s="595"/>
    </row>
    <row r="1260" spans="1:4" s="590" customFormat="1" ht="15">
      <c r="A1260" s="812" t="s">
        <v>2222</v>
      </c>
      <c r="B1260" s="807" t="s">
        <v>2164</v>
      </c>
      <c r="C1260" s="594">
        <v>4573.8599999999997</v>
      </c>
      <c r="D1260" s="595"/>
    </row>
    <row r="1261" spans="1:4" s="590" customFormat="1" ht="15">
      <c r="A1261" s="812" t="s">
        <v>2229</v>
      </c>
      <c r="B1261" s="807" t="s">
        <v>2139</v>
      </c>
      <c r="C1261" s="594">
        <v>20073.45</v>
      </c>
      <c r="D1261" s="595"/>
    </row>
    <row r="1262" spans="1:4" s="590" customFormat="1" ht="15">
      <c r="A1262" s="812" t="s">
        <v>2243</v>
      </c>
      <c r="B1262" s="807" t="s">
        <v>2139</v>
      </c>
      <c r="C1262" s="594">
        <v>26368.2</v>
      </c>
      <c r="D1262" s="595"/>
    </row>
    <row r="1263" spans="1:4" s="590" customFormat="1" ht="15">
      <c r="A1263" s="812" t="s">
        <v>2227</v>
      </c>
      <c r="B1263" s="807" t="s">
        <v>2139</v>
      </c>
      <c r="C1263" s="594">
        <v>26368.2</v>
      </c>
      <c r="D1263" s="595"/>
    </row>
    <row r="1264" spans="1:4" s="590" customFormat="1" ht="15">
      <c r="A1264" s="812" t="s">
        <v>2228</v>
      </c>
      <c r="B1264" s="807" t="s">
        <v>2141</v>
      </c>
      <c r="C1264" s="594">
        <v>20432.240000000002</v>
      </c>
      <c r="D1264" s="595"/>
    </row>
    <row r="1265" spans="1:4" s="590" customFormat="1" ht="15">
      <c r="A1265" s="812" t="s">
        <v>2147</v>
      </c>
      <c r="B1265" s="807" t="s">
        <v>2139</v>
      </c>
      <c r="C1265" s="594">
        <v>20073.45</v>
      </c>
      <c r="D1265" s="595"/>
    </row>
    <row r="1266" spans="1:4" s="590" customFormat="1" ht="15">
      <c r="A1266" s="812" t="s">
        <v>3250</v>
      </c>
      <c r="B1266" s="807" t="s">
        <v>3244</v>
      </c>
      <c r="C1266" s="594">
        <v>-18464.88</v>
      </c>
      <c r="D1266" s="595"/>
    </row>
    <row r="1267" spans="1:4" s="590" customFormat="1" ht="15">
      <c r="A1267" s="812" t="s">
        <v>2221</v>
      </c>
      <c r="B1267" s="807" t="s">
        <v>2162</v>
      </c>
      <c r="C1267" s="594">
        <v>26368.2</v>
      </c>
      <c r="D1267" s="595"/>
    </row>
    <row r="1268" spans="1:4" s="590" customFormat="1" ht="15">
      <c r="A1268" s="812" t="s">
        <v>2224</v>
      </c>
      <c r="B1268" s="807" t="s">
        <v>2139</v>
      </c>
      <c r="C1268" s="594">
        <v>20073.45</v>
      </c>
      <c r="D1268" s="595"/>
    </row>
    <row r="1269" spans="1:4" s="590" customFormat="1" ht="15">
      <c r="A1269" s="812" t="s">
        <v>2214</v>
      </c>
      <c r="B1269" s="807" t="s">
        <v>2215</v>
      </c>
      <c r="C1269" s="594">
        <v>31424.400000000001</v>
      </c>
      <c r="D1269" s="595"/>
    </row>
    <row r="1270" spans="1:4" s="590" customFormat="1" ht="15">
      <c r="A1270" s="812" t="s">
        <v>2244</v>
      </c>
      <c r="B1270" s="807" t="s">
        <v>2245</v>
      </c>
      <c r="C1270" s="594">
        <v>8120</v>
      </c>
      <c r="D1270" s="595"/>
    </row>
    <row r="1271" spans="1:4" s="590" customFormat="1" ht="15">
      <c r="A1271" s="812" t="s">
        <v>2234</v>
      </c>
      <c r="B1271" s="807" t="s">
        <v>2167</v>
      </c>
      <c r="C1271" s="594">
        <v>18333.28</v>
      </c>
      <c r="D1271" s="595"/>
    </row>
    <row r="1272" spans="1:4" s="590" customFormat="1" ht="15">
      <c r="A1272" s="812" t="s">
        <v>2180</v>
      </c>
      <c r="B1272" s="807" t="s">
        <v>2139</v>
      </c>
      <c r="C1272" s="594">
        <v>20073.45</v>
      </c>
      <c r="D1272" s="595"/>
    </row>
    <row r="1273" spans="1:4" s="590" customFormat="1" ht="15">
      <c r="A1273" s="812" t="s">
        <v>2183</v>
      </c>
      <c r="B1273" s="807" t="s">
        <v>2139</v>
      </c>
      <c r="C1273" s="594">
        <v>26368.2</v>
      </c>
      <c r="D1273" s="595"/>
    </row>
    <row r="1274" spans="1:4" s="590" customFormat="1" ht="15">
      <c r="A1274" s="812" t="s">
        <v>2235</v>
      </c>
      <c r="B1274" s="807" t="s">
        <v>2141</v>
      </c>
      <c r="C1274" s="594">
        <v>20432.240000000002</v>
      </c>
      <c r="D1274" s="595"/>
    </row>
    <row r="1275" spans="1:4" s="590" customFormat="1" ht="15">
      <c r="A1275" s="812" t="s">
        <v>2233</v>
      </c>
      <c r="B1275" s="807" t="s">
        <v>2139</v>
      </c>
      <c r="C1275" s="594">
        <v>20073.45</v>
      </c>
      <c r="D1275" s="595"/>
    </row>
    <row r="1276" spans="1:4" s="590" customFormat="1" ht="15">
      <c r="A1276" s="812" t="s">
        <v>2192</v>
      </c>
      <c r="B1276" s="807" t="s">
        <v>2139</v>
      </c>
      <c r="C1276" s="594">
        <v>20073.45</v>
      </c>
      <c r="D1276" s="595"/>
    </row>
    <row r="1277" spans="1:4" s="590" customFormat="1" ht="15">
      <c r="A1277" s="812" t="s">
        <v>2193</v>
      </c>
      <c r="B1277" s="807" t="s">
        <v>2139</v>
      </c>
      <c r="C1277" s="594">
        <v>20073.45</v>
      </c>
      <c r="D1277" s="595"/>
    </row>
    <row r="1278" spans="1:4" s="590" customFormat="1" ht="15">
      <c r="A1278" s="812" t="s">
        <v>2194</v>
      </c>
      <c r="B1278" s="807" t="s">
        <v>2139</v>
      </c>
      <c r="C1278" s="594">
        <v>20073.45</v>
      </c>
      <c r="D1278" s="595"/>
    </row>
    <row r="1279" spans="1:4" s="590" customFormat="1" ht="15">
      <c r="A1279" s="812" t="s">
        <v>2241</v>
      </c>
      <c r="B1279" s="807" t="s">
        <v>2139</v>
      </c>
      <c r="C1279" s="594">
        <v>26368.2</v>
      </c>
      <c r="D1279" s="595"/>
    </row>
    <row r="1280" spans="1:4" s="590" customFormat="1" ht="15">
      <c r="A1280" s="812" t="s">
        <v>2185</v>
      </c>
      <c r="B1280" s="807" t="s">
        <v>2139</v>
      </c>
      <c r="C1280" s="594">
        <v>26368.2</v>
      </c>
      <c r="D1280" s="595"/>
    </row>
    <row r="1281" spans="1:4" s="590" customFormat="1" ht="15">
      <c r="A1281" s="812" t="s">
        <v>2236</v>
      </c>
      <c r="B1281" s="807" t="s">
        <v>2141</v>
      </c>
      <c r="C1281" s="594">
        <v>20432.240000000002</v>
      </c>
      <c r="D1281" s="595"/>
    </row>
    <row r="1282" spans="1:4" s="590" customFormat="1" ht="15">
      <c r="A1282" s="812" t="s">
        <v>2226</v>
      </c>
      <c r="B1282" s="807" t="s">
        <v>2139</v>
      </c>
      <c r="C1282" s="594">
        <v>20073.45</v>
      </c>
      <c r="D1282" s="595"/>
    </row>
    <row r="1283" spans="1:4" s="590" customFormat="1" ht="15">
      <c r="A1283" s="812" t="s">
        <v>2225</v>
      </c>
      <c r="B1283" s="807" t="s">
        <v>2139</v>
      </c>
      <c r="C1283" s="594">
        <v>20073.45</v>
      </c>
      <c r="D1283" s="595"/>
    </row>
    <row r="1284" spans="1:4" s="590" customFormat="1" ht="15">
      <c r="A1284" s="812" t="s">
        <v>2252</v>
      </c>
      <c r="B1284" s="807" t="s">
        <v>2249</v>
      </c>
      <c r="C1284" s="594">
        <v>2862.54</v>
      </c>
      <c r="D1284" s="595"/>
    </row>
    <row r="1285" spans="1:4" s="590" customFormat="1" ht="15">
      <c r="A1285" s="812" t="s">
        <v>2259</v>
      </c>
      <c r="B1285" s="807" t="s">
        <v>2247</v>
      </c>
      <c r="C1285" s="594">
        <v>1935.27</v>
      </c>
      <c r="D1285" s="595"/>
    </row>
    <row r="1286" spans="1:4" s="590" customFormat="1" ht="15">
      <c r="A1286" s="812" t="s">
        <v>2251</v>
      </c>
      <c r="B1286" s="807" t="s">
        <v>2247</v>
      </c>
      <c r="C1286" s="594">
        <v>1935.27</v>
      </c>
      <c r="D1286" s="595"/>
    </row>
    <row r="1287" spans="1:4" s="590" customFormat="1" ht="15">
      <c r="A1287" s="812" t="s">
        <v>2267</v>
      </c>
      <c r="B1287" s="807" t="s">
        <v>2249</v>
      </c>
      <c r="C1287" s="594">
        <v>2862.54</v>
      </c>
      <c r="D1287" s="595"/>
    </row>
    <row r="1288" spans="1:4" s="590" customFormat="1" ht="15">
      <c r="A1288" s="812" t="s">
        <v>2262</v>
      </c>
      <c r="B1288" s="807" t="s">
        <v>2263</v>
      </c>
      <c r="C1288" s="594">
        <v>1714.43</v>
      </c>
      <c r="D1288" s="595"/>
    </row>
    <row r="1289" spans="1:4" s="590" customFormat="1" ht="15">
      <c r="A1289" s="812" t="s">
        <v>2272</v>
      </c>
      <c r="B1289" s="807" t="s">
        <v>2263</v>
      </c>
      <c r="C1289" s="594">
        <v>1714.43</v>
      </c>
      <c r="D1289" s="595"/>
    </row>
    <row r="1290" spans="1:4" s="590" customFormat="1" ht="15">
      <c r="A1290" s="812" t="s">
        <v>2257</v>
      </c>
      <c r="B1290" s="807" t="s">
        <v>2247</v>
      </c>
      <c r="C1290" s="594">
        <v>1935.27</v>
      </c>
      <c r="D1290" s="595"/>
    </row>
    <row r="1291" spans="1:4" s="590" customFormat="1" ht="15">
      <c r="A1291" s="812" t="s">
        <v>2268</v>
      </c>
      <c r="B1291" s="807" t="s">
        <v>2247</v>
      </c>
      <c r="C1291" s="594">
        <v>1935.27</v>
      </c>
      <c r="D1291" s="595"/>
    </row>
    <row r="1292" spans="1:4" s="590" customFormat="1" ht="15">
      <c r="A1292" s="812" t="s">
        <v>2261</v>
      </c>
      <c r="B1292" s="807" t="s">
        <v>2249</v>
      </c>
      <c r="C1292" s="594">
        <v>2862.54</v>
      </c>
      <c r="D1292" s="595"/>
    </row>
    <row r="1293" spans="1:4" s="590" customFormat="1" ht="15">
      <c r="A1293" s="812" t="s">
        <v>2269</v>
      </c>
      <c r="B1293" s="807" t="s">
        <v>2266</v>
      </c>
      <c r="C1293" s="594">
        <v>20306.82</v>
      </c>
      <c r="D1293" s="595"/>
    </row>
    <row r="1294" spans="1:4" s="590" customFormat="1" ht="15">
      <c r="A1294" s="812" t="s">
        <v>2275</v>
      </c>
      <c r="B1294" s="807" t="s">
        <v>2247</v>
      </c>
      <c r="C1294" s="594">
        <v>1935.27</v>
      </c>
      <c r="D1294" s="595"/>
    </row>
    <row r="1295" spans="1:4" s="590" customFormat="1" ht="15">
      <c r="A1295" s="812" t="s">
        <v>2265</v>
      </c>
      <c r="B1295" s="807" t="s">
        <v>2266</v>
      </c>
      <c r="C1295" s="594">
        <v>20306.82</v>
      </c>
      <c r="D1295" s="595"/>
    </row>
    <row r="1296" spans="1:4" s="590" customFormat="1" ht="15">
      <c r="A1296" s="812" t="s">
        <v>2258</v>
      </c>
      <c r="B1296" s="807" t="s">
        <v>2247</v>
      </c>
      <c r="C1296" s="594">
        <v>1935.27</v>
      </c>
      <c r="D1296" s="595"/>
    </row>
    <row r="1297" spans="1:4" s="590" customFormat="1" ht="15">
      <c r="A1297" s="812" t="s">
        <v>2273</v>
      </c>
      <c r="B1297" s="807" t="s">
        <v>2247</v>
      </c>
      <c r="C1297" s="594">
        <v>1935.27</v>
      </c>
      <c r="D1297" s="595"/>
    </row>
    <row r="1298" spans="1:4" s="590" customFormat="1" ht="15">
      <c r="A1298" s="812" t="s">
        <v>2274</v>
      </c>
      <c r="B1298" s="807" t="s">
        <v>2247</v>
      </c>
      <c r="C1298" s="594">
        <v>1935.27</v>
      </c>
      <c r="D1298" s="595"/>
    </row>
    <row r="1299" spans="1:4" s="590" customFormat="1" ht="15">
      <c r="A1299" s="812" t="s">
        <v>2264</v>
      </c>
      <c r="B1299" s="807" t="s">
        <v>2249</v>
      </c>
      <c r="C1299" s="594">
        <v>2862.54</v>
      </c>
      <c r="D1299" s="595"/>
    </row>
    <row r="1300" spans="1:4" s="590" customFormat="1" ht="15">
      <c r="A1300" s="812" t="s">
        <v>2253</v>
      </c>
      <c r="B1300" s="807" t="s">
        <v>2249</v>
      </c>
      <c r="C1300" s="594">
        <v>2862.54</v>
      </c>
      <c r="D1300" s="595"/>
    </row>
    <row r="1301" spans="1:4" s="590" customFormat="1" ht="15">
      <c r="A1301" s="812" t="s">
        <v>2254</v>
      </c>
      <c r="B1301" s="807" t="s">
        <v>2249</v>
      </c>
      <c r="C1301" s="594">
        <v>2862.54</v>
      </c>
      <c r="D1301" s="595"/>
    </row>
    <row r="1302" spans="1:4" s="590" customFormat="1" ht="15">
      <c r="A1302" s="812" t="s">
        <v>2271</v>
      </c>
      <c r="B1302" s="807" t="s">
        <v>2247</v>
      </c>
      <c r="C1302" s="594">
        <v>1935.27</v>
      </c>
      <c r="D1302" s="595"/>
    </row>
    <row r="1303" spans="1:4" s="590" customFormat="1" ht="15">
      <c r="A1303" s="812" t="s">
        <v>2246</v>
      </c>
      <c r="B1303" s="807" t="s">
        <v>2247</v>
      </c>
      <c r="C1303" s="594">
        <v>1935.27</v>
      </c>
      <c r="D1303" s="595"/>
    </row>
    <row r="1304" spans="1:4" s="590" customFormat="1" ht="15">
      <c r="A1304" s="812" t="s">
        <v>2255</v>
      </c>
      <c r="B1304" s="807" t="s">
        <v>2256</v>
      </c>
      <c r="C1304" s="594">
        <v>3654</v>
      </c>
      <c r="D1304" s="595"/>
    </row>
    <row r="1305" spans="1:4" s="590" customFormat="1" ht="15">
      <c r="A1305" s="812" t="s">
        <v>2260</v>
      </c>
      <c r="B1305" s="807" t="s">
        <v>2249</v>
      </c>
      <c r="C1305" s="594">
        <v>2862.54</v>
      </c>
      <c r="D1305" s="595"/>
    </row>
    <row r="1306" spans="1:4" s="590" customFormat="1" ht="15">
      <c r="A1306" s="812" t="s">
        <v>2248</v>
      </c>
      <c r="B1306" s="807" t="s">
        <v>2249</v>
      </c>
      <c r="C1306" s="594">
        <v>2862.54</v>
      </c>
      <c r="D1306" s="595"/>
    </row>
    <row r="1307" spans="1:4" s="590" customFormat="1" ht="15">
      <c r="A1307" s="812" t="s">
        <v>2270</v>
      </c>
      <c r="B1307" s="807" t="s">
        <v>2249</v>
      </c>
      <c r="C1307" s="594">
        <v>2862.54</v>
      </c>
      <c r="D1307" s="595"/>
    </row>
    <row r="1308" spans="1:4" s="590" customFormat="1" ht="15">
      <c r="A1308" s="812" t="s">
        <v>2250</v>
      </c>
      <c r="B1308" s="807" t="s">
        <v>2249</v>
      </c>
      <c r="C1308" s="594">
        <v>2862.54</v>
      </c>
      <c r="D1308" s="595"/>
    </row>
    <row r="1309" spans="1:4" s="590" customFormat="1" ht="15">
      <c r="A1309" s="812" t="s">
        <v>2302</v>
      </c>
      <c r="B1309" s="807" t="s">
        <v>2285</v>
      </c>
      <c r="C1309" s="594">
        <v>11850.14</v>
      </c>
      <c r="D1309" s="595"/>
    </row>
    <row r="1310" spans="1:4" s="590" customFormat="1" ht="15">
      <c r="A1310" s="812" t="s">
        <v>2309</v>
      </c>
      <c r="B1310" s="807" t="s">
        <v>2279</v>
      </c>
      <c r="C1310" s="594">
        <v>9119.74</v>
      </c>
      <c r="D1310" s="595"/>
    </row>
    <row r="1311" spans="1:4" s="590" customFormat="1" ht="15">
      <c r="A1311" s="812" t="s">
        <v>2286</v>
      </c>
      <c r="B1311" s="807" t="s">
        <v>2287</v>
      </c>
      <c r="C1311" s="594">
        <v>13550</v>
      </c>
      <c r="D1311" s="595"/>
    </row>
    <row r="1312" spans="1:4" s="590" customFormat="1" ht="15">
      <c r="A1312" s="812" t="s">
        <v>2284</v>
      </c>
      <c r="B1312" s="807" t="s">
        <v>2285</v>
      </c>
      <c r="C1312" s="594">
        <v>11850.14</v>
      </c>
      <c r="D1312" s="595"/>
    </row>
    <row r="1313" spans="1:4" s="590" customFormat="1" ht="15">
      <c r="A1313" s="812" t="s">
        <v>2288</v>
      </c>
      <c r="B1313" s="807" t="s">
        <v>2289</v>
      </c>
      <c r="C1313" s="594">
        <v>18899.099999999999</v>
      </c>
      <c r="D1313" s="595"/>
    </row>
    <row r="1314" spans="1:4" s="590" customFormat="1" ht="15">
      <c r="A1314" s="812" t="s">
        <v>2301</v>
      </c>
      <c r="B1314" s="807" t="s">
        <v>2285</v>
      </c>
      <c r="C1314" s="594">
        <v>11850.14</v>
      </c>
      <c r="D1314" s="595"/>
    </row>
    <row r="1315" spans="1:4" s="590" customFormat="1" ht="15">
      <c r="A1315" s="812" t="s">
        <v>2282</v>
      </c>
      <c r="B1315" s="807" t="s">
        <v>2279</v>
      </c>
      <c r="C1315" s="594">
        <v>9119.74</v>
      </c>
      <c r="D1315" s="595"/>
    </row>
    <row r="1316" spans="1:4" s="590" customFormat="1" ht="15">
      <c r="A1316" s="812" t="s">
        <v>2278</v>
      </c>
      <c r="B1316" s="807" t="s">
        <v>2279</v>
      </c>
      <c r="C1316" s="594">
        <v>9119.74</v>
      </c>
      <c r="D1316" s="595"/>
    </row>
    <row r="1317" spans="1:4" s="590" customFormat="1" ht="15">
      <c r="A1317" s="812" t="s">
        <v>2280</v>
      </c>
      <c r="B1317" s="807" t="s">
        <v>2281</v>
      </c>
      <c r="C1317" s="594">
        <v>13370.5</v>
      </c>
      <c r="D1317" s="595"/>
    </row>
    <row r="1318" spans="1:4" s="590" customFormat="1" ht="15">
      <c r="A1318" s="812" t="s">
        <v>2308</v>
      </c>
      <c r="B1318" s="807" t="s">
        <v>2279</v>
      </c>
      <c r="C1318" s="594">
        <v>9119.74</v>
      </c>
      <c r="D1318" s="595"/>
    </row>
    <row r="1319" spans="1:4" s="590" customFormat="1" ht="15">
      <c r="A1319" s="812" t="s">
        <v>2292</v>
      </c>
      <c r="B1319" s="807" t="s">
        <v>2289</v>
      </c>
      <c r="C1319" s="594">
        <v>18899.099999999999</v>
      </c>
      <c r="D1319" s="595"/>
    </row>
    <row r="1320" spans="1:4" s="590" customFormat="1" ht="15">
      <c r="A1320" s="812" t="s">
        <v>2306</v>
      </c>
      <c r="B1320" s="807" t="s">
        <v>2279</v>
      </c>
      <c r="C1320" s="594">
        <v>9119.74</v>
      </c>
      <c r="D1320" s="595"/>
    </row>
    <row r="1321" spans="1:4" s="590" customFormat="1" ht="15">
      <c r="A1321" s="812" t="s">
        <v>2295</v>
      </c>
      <c r="B1321" s="807" t="s">
        <v>2279</v>
      </c>
      <c r="C1321" s="594">
        <v>9119.74</v>
      </c>
      <c r="D1321" s="595"/>
    </row>
    <row r="1322" spans="1:4" s="590" customFormat="1" ht="15">
      <c r="A1322" s="812" t="s">
        <v>2296</v>
      </c>
      <c r="B1322" s="807" t="s">
        <v>2279</v>
      </c>
      <c r="C1322" s="594">
        <v>9119.74</v>
      </c>
      <c r="D1322" s="595"/>
    </row>
    <row r="1323" spans="1:4" s="590" customFormat="1" ht="15">
      <c r="A1323" s="812" t="s">
        <v>2283</v>
      </c>
      <c r="B1323" s="807" t="s">
        <v>2279</v>
      </c>
      <c r="C1323" s="594">
        <v>9119.74</v>
      </c>
      <c r="D1323" s="595"/>
    </row>
    <row r="1324" spans="1:4" s="590" customFormat="1" ht="15">
      <c r="A1324" s="812" t="s">
        <v>2305</v>
      </c>
      <c r="B1324" s="807" t="s">
        <v>2287</v>
      </c>
      <c r="C1324" s="594">
        <v>13550</v>
      </c>
      <c r="D1324" s="595"/>
    </row>
    <row r="1325" spans="1:4" s="590" customFormat="1" ht="15">
      <c r="A1325" s="812" t="s">
        <v>2293</v>
      </c>
      <c r="B1325" s="807" t="s">
        <v>2285</v>
      </c>
      <c r="C1325" s="594">
        <v>11850.14</v>
      </c>
      <c r="D1325" s="595"/>
    </row>
    <row r="1326" spans="1:4" s="590" customFormat="1" ht="15">
      <c r="A1326" s="812" t="s">
        <v>2294</v>
      </c>
      <c r="B1326" s="807" t="s">
        <v>2279</v>
      </c>
      <c r="C1326" s="594">
        <v>9119.74</v>
      </c>
      <c r="D1326" s="595"/>
    </row>
    <row r="1327" spans="1:4" s="590" customFormat="1" ht="15">
      <c r="A1327" s="812" t="s">
        <v>2299</v>
      </c>
      <c r="B1327" s="807" t="s">
        <v>2289</v>
      </c>
      <c r="C1327" s="594">
        <v>18899.11</v>
      </c>
      <c r="D1327" s="595"/>
    </row>
    <row r="1328" spans="1:4" s="590" customFormat="1" ht="15">
      <c r="A1328" s="812" t="s">
        <v>2298</v>
      </c>
      <c r="B1328" s="807" t="s">
        <v>2279</v>
      </c>
      <c r="C1328" s="594">
        <v>9119.74</v>
      </c>
      <c r="D1328" s="595"/>
    </row>
    <row r="1329" spans="1:4" s="590" customFormat="1" ht="15">
      <c r="A1329" s="812" t="s">
        <v>2300</v>
      </c>
      <c r="B1329" s="807" t="s">
        <v>2291</v>
      </c>
      <c r="C1329" s="594">
        <v>2711.33</v>
      </c>
      <c r="D1329" s="595"/>
    </row>
    <row r="1330" spans="1:4" s="590" customFormat="1" ht="15">
      <c r="A1330" s="812" t="s">
        <v>2297</v>
      </c>
      <c r="B1330" s="807" t="s">
        <v>2279</v>
      </c>
      <c r="C1330" s="594">
        <v>9119.74</v>
      </c>
      <c r="D1330" s="595"/>
    </row>
    <row r="1331" spans="1:4" s="590" customFormat="1" ht="15">
      <c r="A1331" s="812" t="s">
        <v>2276</v>
      </c>
      <c r="B1331" s="807" t="s">
        <v>2277</v>
      </c>
      <c r="C1331" s="594">
        <v>2655</v>
      </c>
      <c r="D1331" s="595"/>
    </row>
    <row r="1332" spans="1:4" s="590" customFormat="1" ht="15">
      <c r="A1332" s="812" t="s">
        <v>2304</v>
      </c>
      <c r="B1332" s="807" t="s">
        <v>2279</v>
      </c>
      <c r="C1332" s="594">
        <v>9119.74</v>
      </c>
      <c r="D1332" s="595"/>
    </row>
    <row r="1333" spans="1:4" s="590" customFormat="1" ht="15">
      <c r="A1333" s="812" t="s">
        <v>2303</v>
      </c>
      <c r="B1333" s="807" t="s">
        <v>2289</v>
      </c>
      <c r="C1333" s="594">
        <v>18899.099999999999</v>
      </c>
      <c r="D1333" s="595"/>
    </row>
    <row r="1334" spans="1:4" s="590" customFormat="1" ht="15">
      <c r="A1334" s="812" t="s">
        <v>2290</v>
      </c>
      <c r="B1334" s="807" t="s">
        <v>2291</v>
      </c>
      <c r="C1334" s="594">
        <v>2711.33</v>
      </c>
      <c r="D1334" s="595"/>
    </row>
    <row r="1335" spans="1:4" s="590" customFormat="1" ht="15">
      <c r="A1335" s="812" t="s">
        <v>2307</v>
      </c>
      <c r="B1335" s="807" t="s">
        <v>2279</v>
      </c>
      <c r="C1335" s="594">
        <v>9119.74</v>
      </c>
      <c r="D1335" s="595"/>
    </row>
    <row r="1336" spans="1:4" s="590" customFormat="1" ht="15">
      <c r="A1336" s="812" t="s">
        <v>2310</v>
      </c>
      <c r="B1336" s="807" t="s">
        <v>2279</v>
      </c>
      <c r="C1336" s="594">
        <v>9119.74</v>
      </c>
      <c r="D1336" s="595"/>
    </row>
    <row r="1337" spans="1:4" s="590" customFormat="1" ht="15">
      <c r="A1337" s="812" t="s">
        <v>2313</v>
      </c>
      <c r="B1337" s="807" t="s">
        <v>2314</v>
      </c>
      <c r="C1337" s="594">
        <v>4079.91</v>
      </c>
      <c r="D1337" s="595"/>
    </row>
    <row r="1338" spans="1:4" s="590" customFormat="1" ht="15">
      <c r="A1338" s="812" t="s">
        <v>2315</v>
      </c>
      <c r="B1338" s="807" t="s">
        <v>2314</v>
      </c>
      <c r="C1338" s="594">
        <v>1443.82</v>
      </c>
      <c r="D1338" s="595"/>
    </row>
    <row r="1339" spans="1:4" s="590" customFormat="1" ht="15">
      <c r="A1339" s="812" t="s">
        <v>2311</v>
      </c>
      <c r="B1339" s="807" t="s">
        <v>2312</v>
      </c>
      <c r="C1339" s="594">
        <v>2099.4</v>
      </c>
      <c r="D1339" s="595"/>
    </row>
    <row r="1340" spans="1:4" s="590" customFormat="1" ht="15">
      <c r="A1340" s="812" t="s">
        <v>2320</v>
      </c>
      <c r="B1340" s="807" t="s">
        <v>912</v>
      </c>
      <c r="C1340" s="594">
        <v>1178.8699999999999</v>
      </c>
      <c r="D1340" s="595"/>
    </row>
    <row r="1341" spans="1:4" s="590" customFormat="1" ht="15">
      <c r="A1341" s="812" t="s">
        <v>2399</v>
      </c>
      <c r="B1341" s="807" t="s">
        <v>2322</v>
      </c>
      <c r="C1341" s="594">
        <v>1273.71</v>
      </c>
      <c r="D1341" s="595"/>
    </row>
    <row r="1342" spans="1:4" s="590" customFormat="1" ht="15">
      <c r="A1342" s="812" t="s">
        <v>2354</v>
      </c>
      <c r="B1342" s="807" t="s">
        <v>912</v>
      </c>
      <c r="C1342" s="594">
        <v>1819.93</v>
      </c>
      <c r="D1342" s="595"/>
    </row>
    <row r="1343" spans="1:4" s="590" customFormat="1" ht="15">
      <c r="A1343" s="812" t="s">
        <v>2327</v>
      </c>
      <c r="B1343" s="807" t="s">
        <v>912</v>
      </c>
      <c r="C1343" s="594">
        <v>1178.8699999999999</v>
      </c>
      <c r="D1343" s="595"/>
    </row>
    <row r="1344" spans="1:4" s="590" customFormat="1" ht="15">
      <c r="A1344" s="812" t="s">
        <v>2366</v>
      </c>
      <c r="B1344" s="807" t="s">
        <v>912</v>
      </c>
      <c r="C1344" s="594">
        <v>1178.8699999999999</v>
      </c>
      <c r="D1344" s="595"/>
    </row>
    <row r="1345" spans="1:4" s="590" customFormat="1" ht="15">
      <c r="A1345" s="812" t="s">
        <v>2337</v>
      </c>
      <c r="B1345" s="807" t="s">
        <v>912</v>
      </c>
      <c r="C1345" s="594">
        <v>1819.93</v>
      </c>
      <c r="D1345" s="595"/>
    </row>
    <row r="1346" spans="1:4" s="590" customFormat="1" ht="15">
      <c r="A1346" s="812" t="s">
        <v>2400</v>
      </c>
      <c r="B1346" s="807" t="s">
        <v>912</v>
      </c>
      <c r="C1346" s="594">
        <v>1819.93</v>
      </c>
      <c r="D1346" s="595"/>
    </row>
    <row r="1347" spans="1:4" s="590" customFormat="1" ht="15">
      <c r="A1347" s="812" t="s">
        <v>2385</v>
      </c>
      <c r="B1347" s="807" t="s">
        <v>912</v>
      </c>
      <c r="C1347" s="594">
        <v>1178.8699999999999</v>
      </c>
      <c r="D1347" s="595"/>
    </row>
    <row r="1348" spans="1:4" s="590" customFormat="1" ht="15">
      <c r="A1348" s="812" t="s">
        <v>2401</v>
      </c>
      <c r="B1348" s="807" t="s">
        <v>2322</v>
      </c>
      <c r="C1348" s="594">
        <v>1273.71</v>
      </c>
      <c r="D1348" s="595"/>
    </row>
    <row r="1349" spans="1:4" s="590" customFormat="1" ht="15">
      <c r="A1349" s="812" t="s">
        <v>2402</v>
      </c>
      <c r="B1349" s="807" t="s">
        <v>912</v>
      </c>
      <c r="C1349" s="594">
        <v>1178.8699999999999</v>
      </c>
      <c r="D1349" s="595"/>
    </row>
    <row r="1350" spans="1:4" s="590" customFormat="1" ht="15">
      <c r="A1350" s="812" t="s">
        <v>2353</v>
      </c>
      <c r="B1350" s="807" t="s">
        <v>912</v>
      </c>
      <c r="C1350" s="594">
        <v>1178.8699999999999</v>
      </c>
      <c r="D1350" s="595"/>
    </row>
    <row r="1351" spans="1:4" s="590" customFormat="1" ht="15">
      <c r="A1351" s="812" t="s">
        <v>2380</v>
      </c>
      <c r="B1351" s="807" t="s">
        <v>912</v>
      </c>
      <c r="C1351" s="594">
        <v>1178.8699999999999</v>
      </c>
      <c r="D1351" s="595"/>
    </row>
    <row r="1352" spans="1:4" s="590" customFormat="1" ht="15">
      <c r="A1352" s="812" t="s">
        <v>2356</v>
      </c>
      <c r="B1352" s="807" t="s">
        <v>912</v>
      </c>
      <c r="C1352" s="594">
        <v>1178.8699999999999</v>
      </c>
      <c r="D1352" s="595"/>
    </row>
    <row r="1353" spans="1:4" s="590" customFormat="1" ht="15">
      <c r="A1353" s="812" t="s">
        <v>2357</v>
      </c>
      <c r="B1353" s="807" t="s">
        <v>912</v>
      </c>
      <c r="C1353" s="594">
        <v>1178.8699999999999</v>
      </c>
      <c r="D1353" s="595"/>
    </row>
    <row r="1354" spans="1:4" s="590" customFormat="1" ht="15">
      <c r="A1354" s="812" t="s">
        <v>2358</v>
      </c>
      <c r="B1354" s="807" t="s">
        <v>2319</v>
      </c>
      <c r="C1354" s="594">
        <v>733.33</v>
      </c>
      <c r="D1354" s="595"/>
    </row>
    <row r="1355" spans="1:4" s="590" customFormat="1" ht="15">
      <c r="A1355" s="812" t="s">
        <v>2359</v>
      </c>
      <c r="B1355" s="807" t="s">
        <v>2360</v>
      </c>
      <c r="C1355" s="594">
        <v>1136800</v>
      </c>
      <c r="D1355" s="595"/>
    </row>
    <row r="1356" spans="1:4" s="590" customFormat="1" ht="15">
      <c r="A1356" s="812" t="s">
        <v>2368</v>
      </c>
      <c r="B1356" s="807" t="s">
        <v>2319</v>
      </c>
      <c r="C1356" s="594">
        <v>733.33</v>
      </c>
      <c r="D1356" s="595"/>
    </row>
    <row r="1357" spans="1:4" s="590" customFormat="1" ht="15">
      <c r="A1357" s="812" t="s">
        <v>2369</v>
      </c>
      <c r="B1357" s="807" t="s">
        <v>912</v>
      </c>
      <c r="C1357" s="594">
        <v>1001.42</v>
      </c>
      <c r="D1357" s="595"/>
    </row>
    <row r="1358" spans="1:4" s="590" customFormat="1" ht="15">
      <c r="A1358" s="812" t="s">
        <v>2370</v>
      </c>
      <c r="B1358" s="807" t="s">
        <v>912</v>
      </c>
      <c r="C1358" s="594">
        <v>1178.8699999999999</v>
      </c>
      <c r="D1358" s="595"/>
    </row>
    <row r="1359" spans="1:4" s="590" customFormat="1" ht="15">
      <c r="A1359" s="812" t="s">
        <v>2367</v>
      </c>
      <c r="B1359" s="807" t="s">
        <v>2322</v>
      </c>
      <c r="C1359" s="594">
        <v>1273.71</v>
      </c>
      <c r="D1359" s="595"/>
    </row>
    <row r="1360" spans="1:4" s="590" customFormat="1" ht="15">
      <c r="A1360" s="812" t="s">
        <v>2379</v>
      </c>
      <c r="B1360" s="807" t="s">
        <v>912</v>
      </c>
      <c r="C1360" s="594">
        <v>1178.8699999999999</v>
      </c>
      <c r="D1360" s="595"/>
    </row>
    <row r="1361" spans="1:4" s="590" customFormat="1" ht="15">
      <c r="A1361" s="812" t="s">
        <v>2326</v>
      </c>
      <c r="B1361" s="807" t="s">
        <v>912</v>
      </c>
      <c r="C1361" s="594">
        <v>1819.93</v>
      </c>
      <c r="D1361" s="595"/>
    </row>
    <row r="1362" spans="1:4" s="590" customFormat="1" ht="15">
      <c r="A1362" s="812" t="s">
        <v>2452</v>
      </c>
      <c r="B1362" s="807" t="s">
        <v>912</v>
      </c>
      <c r="C1362" s="594">
        <v>1178.8699999999999</v>
      </c>
      <c r="D1362" s="595"/>
    </row>
    <row r="1363" spans="1:4" s="590" customFormat="1" ht="15">
      <c r="A1363" s="812" t="s">
        <v>2328</v>
      </c>
      <c r="B1363" s="807" t="s">
        <v>2322</v>
      </c>
      <c r="C1363" s="594">
        <v>1273.71</v>
      </c>
      <c r="D1363" s="595"/>
    </row>
    <row r="1364" spans="1:4" s="590" customFormat="1" ht="15">
      <c r="A1364" s="812" t="s">
        <v>2329</v>
      </c>
      <c r="B1364" s="807" t="s">
        <v>912</v>
      </c>
      <c r="C1364" s="594">
        <v>1178.8699999999999</v>
      </c>
      <c r="D1364" s="595"/>
    </row>
    <row r="1365" spans="1:4" s="590" customFormat="1" ht="15">
      <c r="A1365" s="812" t="s">
        <v>2336</v>
      </c>
      <c r="B1365" s="807" t="s">
        <v>912</v>
      </c>
      <c r="C1365" s="594">
        <v>1178.8699999999999</v>
      </c>
      <c r="D1365" s="595"/>
    </row>
    <row r="1366" spans="1:4" s="590" customFormat="1" ht="15">
      <c r="A1366" s="812" t="s">
        <v>2345</v>
      </c>
      <c r="B1366" s="807" t="s">
        <v>912</v>
      </c>
      <c r="C1366" s="594">
        <v>1178.8699999999999</v>
      </c>
      <c r="D1366" s="595"/>
    </row>
    <row r="1367" spans="1:4" s="590" customFormat="1" ht="15">
      <c r="A1367" s="812" t="s">
        <v>2397</v>
      </c>
      <c r="B1367" s="807" t="s">
        <v>2396</v>
      </c>
      <c r="C1367" s="594">
        <v>459.86</v>
      </c>
      <c r="D1367" s="595"/>
    </row>
    <row r="1368" spans="1:4" s="590" customFormat="1" ht="15">
      <c r="A1368" s="812" t="s">
        <v>2346</v>
      </c>
      <c r="B1368" s="807" t="s">
        <v>912</v>
      </c>
      <c r="C1368" s="594">
        <v>1178.8699999999999</v>
      </c>
      <c r="D1368" s="595"/>
    </row>
    <row r="1369" spans="1:4" s="590" customFormat="1" ht="15">
      <c r="A1369" s="812" t="s">
        <v>2342</v>
      </c>
      <c r="B1369" s="807" t="s">
        <v>2322</v>
      </c>
      <c r="C1369" s="594">
        <v>1273.71</v>
      </c>
      <c r="D1369" s="595"/>
    </row>
    <row r="1370" spans="1:4" s="590" customFormat="1" ht="15">
      <c r="A1370" s="812" t="s">
        <v>2335</v>
      </c>
      <c r="B1370" s="807" t="s">
        <v>912</v>
      </c>
      <c r="C1370" s="594">
        <v>1819.93</v>
      </c>
      <c r="D1370" s="595"/>
    </row>
    <row r="1371" spans="1:4" s="590" customFormat="1" ht="15">
      <c r="A1371" s="812" t="s">
        <v>2390</v>
      </c>
      <c r="B1371" s="807" t="s">
        <v>912</v>
      </c>
      <c r="C1371" s="594">
        <v>1001.42</v>
      </c>
      <c r="D1371" s="595"/>
    </row>
    <row r="1372" spans="1:4" s="590" customFormat="1" ht="15">
      <c r="A1372" s="812" t="s">
        <v>2389</v>
      </c>
      <c r="B1372" s="807" t="s">
        <v>912</v>
      </c>
      <c r="C1372" s="594">
        <v>1001.42</v>
      </c>
      <c r="D1372" s="595"/>
    </row>
    <row r="1373" spans="1:4" s="590" customFormat="1" ht="15">
      <c r="A1373" s="812" t="s">
        <v>2351</v>
      </c>
      <c r="B1373" s="807" t="s">
        <v>912</v>
      </c>
      <c r="C1373" s="594">
        <v>1001.42</v>
      </c>
      <c r="D1373" s="595"/>
    </row>
    <row r="1374" spans="1:4" s="590" customFormat="1" ht="15">
      <c r="A1374" s="812" t="s">
        <v>2325</v>
      </c>
      <c r="B1374" s="807" t="s">
        <v>912</v>
      </c>
      <c r="C1374" s="594">
        <v>1001.42</v>
      </c>
      <c r="D1374" s="595"/>
    </row>
    <row r="1375" spans="1:4" s="590" customFormat="1" ht="15">
      <c r="A1375" s="812" t="s">
        <v>2391</v>
      </c>
      <c r="B1375" s="807" t="s">
        <v>912</v>
      </c>
      <c r="C1375" s="594">
        <v>1178.8699999999999</v>
      </c>
      <c r="D1375" s="595"/>
    </row>
    <row r="1376" spans="1:4" s="590" customFormat="1" ht="15">
      <c r="A1376" s="812" t="s">
        <v>2381</v>
      </c>
      <c r="B1376" s="807" t="s">
        <v>912</v>
      </c>
      <c r="C1376" s="594">
        <v>1819.93</v>
      </c>
      <c r="D1376" s="595"/>
    </row>
    <row r="1377" spans="1:4" s="590" customFormat="1" ht="15">
      <c r="A1377" s="812" t="s">
        <v>2382</v>
      </c>
      <c r="B1377" s="807" t="s">
        <v>2322</v>
      </c>
      <c r="C1377" s="594">
        <v>1273.71</v>
      </c>
      <c r="D1377" s="595"/>
    </row>
    <row r="1378" spans="1:4" s="590" customFormat="1" ht="15">
      <c r="A1378" s="812" t="s">
        <v>2383</v>
      </c>
      <c r="B1378" s="807" t="s">
        <v>912</v>
      </c>
      <c r="C1378" s="594">
        <v>1178.8699999999999</v>
      </c>
      <c r="D1378" s="595"/>
    </row>
    <row r="1379" spans="1:4" s="590" customFormat="1" ht="15">
      <c r="A1379" s="812" t="s">
        <v>2341</v>
      </c>
      <c r="B1379" s="807" t="s">
        <v>912</v>
      </c>
      <c r="C1379" s="594">
        <v>1178.8699999999999</v>
      </c>
      <c r="D1379" s="595"/>
    </row>
    <row r="1380" spans="1:4" s="590" customFormat="1" ht="15">
      <c r="A1380" s="812" t="s">
        <v>2339</v>
      </c>
      <c r="B1380" s="807" t="s">
        <v>912</v>
      </c>
      <c r="C1380" s="594">
        <v>1178.8699999999999</v>
      </c>
      <c r="D1380" s="595"/>
    </row>
    <row r="1381" spans="1:4" s="590" customFormat="1" ht="15">
      <c r="A1381" s="812" t="s">
        <v>2384</v>
      </c>
      <c r="B1381" s="807" t="s">
        <v>912</v>
      </c>
      <c r="C1381" s="594">
        <v>1001.42</v>
      </c>
      <c r="D1381" s="595"/>
    </row>
    <row r="1382" spans="1:4" s="590" customFormat="1" ht="15">
      <c r="A1382" s="812" t="s">
        <v>2324</v>
      </c>
      <c r="B1382" s="807" t="s">
        <v>2319</v>
      </c>
      <c r="C1382" s="594">
        <v>733.33</v>
      </c>
      <c r="D1382" s="595"/>
    </row>
    <row r="1383" spans="1:4" s="590" customFormat="1" ht="15">
      <c r="A1383" s="812" t="s">
        <v>2318</v>
      </c>
      <c r="B1383" s="807" t="s">
        <v>2319</v>
      </c>
      <c r="C1383" s="594">
        <v>733.33</v>
      </c>
      <c r="D1383" s="595"/>
    </row>
    <row r="1384" spans="1:4" s="590" customFormat="1" ht="15">
      <c r="A1384" s="812" t="s">
        <v>2338</v>
      </c>
      <c r="B1384" s="807" t="s">
        <v>912</v>
      </c>
      <c r="C1384" s="594">
        <v>1819.93</v>
      </c>
      <c r="D1384" s="595"/>
    </row>
    <row r="1385" spans="1:4" s="590" customFormat="1" ht="15">
      <c r="A1385" s="812" t="s">
        <v>2392</v>
      </c>
      <c r="B1385" s="807" t="s">
        <v>2322</v>
      </c>
      <c r="C1385" s="594">
        <v>1273.71</v>
      </c>
      <c r="D1385" s="595"/>
    </row>
    <row r="1386" spans="1:4" s="590" customFormat="1" ht="15">
      <c r="A1386" s="812" t="s">
        <v>2393</v>
      </c>
      <c r="B1386" s="807" t="s">
        <v>912</v>
      </c>
      <c r="C1386" s="594">
        <v>1178.8699999999999</v>
      </c>
      <c r="D1386" s="595"/>
    </row>
    <row r="1387" spans="1:4" s="590" customFormat="1" ht="15">
      <c r="A1387" s="812" t="s">
        <v>2394</v>
      </c>
      <c r="B1387" s="807" t="s">
        <v>912</v>
      </c>
      <c r="C1387" s="594">
        <v>1001.42</v>
      </c>
      <c r="D1387" s="595"/>
    </row>
    <row r="1388" spans="1:4" s="590" customFormat="1" ht="15">
      <c r="A1388" s="812" t="s">
        <v>2395</v>
      </c>
      <c r="B1388" s="807" t="s">
        <v>2396</v>
      </c>
      <c r="C1388" s="594">
        <v>459.86</v>
      </c>
      <c r="D1388" s="595"/>
    </row>
    <row r="1389" spans="1:4" s="590" customFormat="1" ht="15">
      <c r="A1389" s="812" t="s">
        <v>2388</v>
      </c>
      <c r="B1389" s="807" t="s">
        <v>912</v>
      </c>
      <c r="C1389" s="594">
        <v>1178.8699999999999</v>
      </c>
      <c r="D1389" s="595"/>
    </row>
    <row r="1390" spans="1:4" s="590" customFormat="1" ht="15">
      <c r="A1390" s="812" t="s">
        <v>2387</v>
      </c>
      <c r="B1390" s="807" t="s">
        <v>912</v>
      </c>
      <c r="C1390" s="594">
        <v>1178.8699999999999</v>
      </c>
      <c r="D1390" s="595"/>
    </row>
    <row r="1391" spans="1:4" s="590" customFormat="1" ht="15">
      <c r="A1391" s="812" t="s">
        <v>2361</v>
      </c>
      <c r="B1391" s="807" t="s">
        <v>912</v>
      </c>
      <c r="C1391" s="594">
        <v>1001.42</v>
      </c>
      <c r="D1391" s="595"/>
    </row>
    <row r="1392" spans="1:4" s="590" customFormat="1" ht="15">
      <c r="A1392" s="812" t="s">
        <v>2378</v>
      </c>
      <c r="B1392" s="807" t="s">
        <v>912</v>
      </c>
      <c r="C1392" s="594">
        <v>1819.93</v>
      </c>
      <c r="D1392" s="595"/>
    </row>
    <row r="1393" spans="1:4" s="590" customFormat="1" ht="15">
      <c r="A1393" s="812" t="s">
        <v>2386</v>
      </c>
      <c r="B1393" s="807" t="s">
        <v>912</v>
      </c>
      <c r="C1393" s="594">
        <v>1178.8699999999999</v>
      </c>
      <c r="D1393" s="595"/>
    </row>
    <row r="1394" spans="1:4" s="590" customFormat="1" ht="15">
      <c r="A1394" s="812" t="s">
        <v>2362</v>
      </c>
      <c r="B1394" s="807" t="s">
        <v>912</v>
      </c>
      <c r="C1394" s="594">
        <v>1178.8699999999999</v>
      </c>
      <c r="D1394" s="595"/>
    </row>
    <row r="1395" spans="1:4" s="590" customFormat="1" ht="15">
      <c r="A1395" s="812" t="s">
        <v>2365</v>
      </c>
      <c r="B1395" s="807" t="s">
        <v>912</v>
      </c>
      <c r="C1395" s="594">
        <v>1178.8699999999999</v>
      </c>
      <c r="D1395" s="595"/>
    </row>
    <row r="1396" spans="1:4" s="590" customFormat="1" ht="15">
      <c r="A1396" s="812" t="s">
        <v>2344</v>
      </c>
      <c r="B1396" s="807" t="s">
        <v>912</v>
      </c>
      <c r="C1396" s="594">
        <v>1178.8699999999999</v>
      </c>
      <c r="D1396" s="595"/>
    </row>
    <row r="1397" spans="1:4" s="590" customFormat="1" ht="15">
      <c r="A1397" s="812" t="s">
        <v>2398</v>
      </c>
      <c r="B1397" s="807" t="s">
        <v>912</v>
      </c>
      <c r="C1397" s="594">
        <v>1178.8699999999999</v>
      </c>
      <c r="D1397" s="595"/>
    </row>
    <row r="1398" spans="1:4" s="590" customFormat="1" ht="15">
      <c r="A1398" s="812" t="s">
        <v>2432</v>
      </c>
      <c r="B1398" s="807" t="s">
        <v>912</v>
      </c>
      <c r="C1398" s="594">
        <v>1178.8699999999999</v>
      </c>
      <c r="D1398" s="595"/>
    </row>
    <row r="1399" spans="1:4" s="590" customFormat="1" ht="15">
      <c r="A1399" s="812" t="s">
        <v>2433</v>
      </c>
      <c r="B1399" s="807" t="s">
        <v>912</v>
      </c>
      <c r="C1399" s="594">
        <v>1178.8699999999999</v>
      </c>
      <c r="D1399" s="595"/>
    </row>
    <row r="1400" spans="1:4" s="590" customFormat="1" ht="15">
      <c r="A1400" s="812" t="s">
        <v>2436</v>
      </c>
      <c r="B1400" s="807" t="s">
        <v>912</v>
      </c>
      <c r="C1400" s="594">
        <v>1178.8699999999999</v>
      </c>
      <c r="D1400" s="595"/>
    </row>
    <row r="1401" spans="1:4" s="590" customFormat="1" ht="15">
      <c r="A1401" s="812" t="s">
        <v>2437</v>
      </c>
      <c r="B1401" s="807" t="s">
        <v>912</v>
      </c>
      <c r="C1401" s="594">
        <v>1178.8699999999999</v>
      </c>
      <c r="D1401" s="595"/>
    </row>
    <row r="1402" spans="1:4" s="590" customFormat="1" ht="15">
      <c r="A1402" s="812" t="s">
        <v>2438</v>
      </c>
      <c r="B1402" s="807" t="s">
        <v>912</v>
      </c>
      <c r="C1402" s="594">
        <v>1001.42</v>
      </c>
      <c r="D1402" s="595"/>
    </row>
    <row r="1403" spans="1:4" s="590" customFormat="1" ht="15">
      <c r="A1403" s="812" t="s">
        <v>2424</v>
      </c>
      <c r="B1403" s="807" t="s">
        <v>912</v>
      </c>
      <c r="C1403" s="594">
        <v>1819.93</v>
      </c>
      <c r="D1403" s="595"/>
    </row>
    <row r="1404" spans="1:4" s="590" customFormat="1" ht="15">
      <c r="A1404" s="812" t="s">
        <v>2423</v>
      </c>
      <c r="B1404" s="807" t="s">
        <v>912</v>
      </c>
      <c r="C1404" s="594">
        <v>1178.8699999999999</v>
      </c>
      <c r="D1404" s="595"/>
    </row>
    <row r="1405" spans="1:4" s="590" customFormat="1" ht="15">
      <c r="A1405" s="812" t="s">
        <v>2422</v>
      </c>
      <c r="B1405" s="807" t="s">
        <v>912</v>
      </c>
      <c r="C1405" s="594">
        <v>1178.8699999999999</v>
      </c>
      <c r="D1405" s="595"/>
    </row>
    <row r="1406" spans="1:4" s="590" customFormat="1" ht="15">
      <c r="A1406" s="812" t="s">
        <v>2421</v>
      </c>
      <c r="B1406" s="807" t="s">
        <v>912</v>
      </c>
      <c r="C1406" s="594">
        <v>1178.8699999999999</v>
      </c>
      <c r="D1406" s="595"/>
    </row>
    <row r="1407" spans="1:4" s="590" customFormat="1" ht="15">
      <c r="A1407" s="812" t="s">
        <v>2446</v>
      </c>
      <c r="B1407" s="807" t="s">
        <v>912</v>
      </c>
      <c r="C1407" s="594">
        <v>1178.8699999999999</v>
      </c>
      <c r="D1407" s="595"/>
    </row>
    <row r="1408" spans="1:4" s="590" customFormat="1" ht="15">
      <c r="A1408" s="812" t="s">
        <v>2447</v>
      </c>
      <c r="B1408" s="807" t="s">
        <v>912</v>
      </c>
      <c r="C1408" s="594">
        <v>1178.8699999999999</v>
      </c>
      <c r="D1408" s="595"/>
    </row>
    <row r="1409" spans="1:4" s="590" customFormat="1" ht="15">
      <c r="A1409" s="812" t="s">
        <v>2449</v>
      </c>
      <c r="B1409" s="807" t="s">
        <v>2396</v>
      </c>
      <c r="C1409" s="594">
        <v>459.86</v>
      </c>
      <c r="D1409" s="595"/>
    </row>
    <row r="1410" spans="1:4" s="590" customFormat="1" ht="15">
      <c r="A1410" s="812" t="s">
        <v>2420</v>
      </c>
      <c r="B1410" s="807" t="s">
        <v>912</v>
      </c>
      <c r="C1410" s="594">
        <v>1178.8699999999999</v>
      </c>
      <c r="D1410" s="595"/>
    </row>
    <row r="1411" spans="1:4" s="590" customFormat="1" ht="15">
      <c r="A1411" s="812" t="s">
        <v>2450</v>
      </c>
      <c r="B1411" s="807" t="s">
        <v>912</v>
      </c>
      <c r="C1411" s="594">
        <v>1001.42</v>
      </c>
      <c r="D1411" s="595"/>
    </row>
    <row r="1412" spans="1:4" s="590" customFormat="1" ht="15">
      <c r="A1412" s="812" t="s">
        <v>2451</v>
      </c>
      <c r="B1412" s="807" t="s">
        <v>912</v>
      </c>
      <c r="C1412" s="594">
        <v>1001.42</v>
      </c>
      <c r="D1412" s="595"/>
    </row>
    <row r="1413" spans="1:4" s="590" customFormat="1" ht="15">
      <c r="A1413" s="812" t="s">
        <v>2403</v>
      </c>
      <c r="B1413" s="807" t="s">
        <v>912</v>
      </c>
      <c r="C1413" s="594">
        <v>1001.42</v>
      </c>
      <c r="D1413" s="595"/>
    </row>
    <row r="1414" spans="1:4" s="590" customFormat="1" ht="15">
      <c r="A1414" s="812" t="s">
        <v>2404</v>
      </c>
      <c r="B1414" s="807" t="s">
        <v>912</v>
      </c>
      <c r="C1414" s="594">
        <v>1178.8699999999999</v>
      </c>
      <c r="D1414" s="595"/>
    </row>
    <row r="1415" spans="1:4" s="590" customFormat="1" ht="15">
      <c r="A1415" s="812" t="s">
        <v>2405</v>
      </c>
      <c r="B1415" s="807" t="s">
        <v>912</v>
      </c>
      <c r="C1415" s="594">
        <v>1178.8699999999999</v>
      </c>
      <c r="D1415" s="595"/>
    </row>
    <row r="1416" spans="1:4" s="590" customFormat="1" ht="15">
      <c r="A1416" s="812" t="s">
        <v>2406</v>
      </c>
      <c r="B1416" s="807" t="s">
        <v>912</v>
      </c>
      <c r="C1416" s="594">
        <v>1178.8699999999999</v>
      </c>
      <c r="D1416" s="595"/>
    </row>
    <row r="1417" spans="1:4" s="590" customFormat="1" ht="15">
      <c r="A1417" s="812" t="s">
        <v>2408</v>
      </c>
      <c r="B1417" s="807" t="s">
        <v>2409</v>
      </c>
      <c r="C1417" s="594">
        <v>544.73</v>
      </c>
      <c r="D1417" s="595"/>
    </row>
    <row r="1418" spans="1:4" s="590" customFormat="1" ht="15">
      <c r="A1418" s="812" t="s">
        <v>2410</v>
      </c>
      <c r="B1418" s="807" t="s">
        <v>912</v>
      </c>
      <c r="C1418" s="594">
        <v>1001.42</v>
      </c>
      <c r="D1418" s="595"/>
    </row>
    <row r="1419" spans="1:4" s="590" customFormat="1" ht="15">
      <c r="A1419" s="812" t="s">
        <v>2411</v>
      </c>
      <c r="B1419" s="807" t="s">
        <v>912</v>
      </c>
      <c r="C1419" s="594">
        <v>1178.8699999999999</v>
      </c>
      <c r="D1419" s="595"/>
    </row>
    <row r="1420" spans="1:4" s="590" customFormat="1" ht="15">
      <c r="A1420" s="812" t="s">
        <v>2352</v>
      </c>
      <c r="B1420" s="807" t="s">
        <v>912</v>
      </c>
      <c r="C1420" s="594">
        <v>1178.8699999999999</v>
      </c>
      <c r="D1420" s="595"/>
    </row>
    <row r="1421" spans="1:4" s="590" customFormat="1" ht="15">
      <c r="A1421" s="812" t="s">
        <v>2340</v>
      </c>
      <c r="B1421" s="807" t="s">
        <v>912</v>
      </c>
      <c r="C1421" s="594">
        <v>1178.8699999999999</v>
      </c>
      <c r="D1421" s="595"/>
    </row>
    <row r="1422" spans="1:4" s="590" customFormat="1" ht="15">
      <c r="A1422" s="812" t="s">
        <v>2448</v>
      </c>
      <c r="B1422" s="807" t="s">
        <v>912</v>
      </c>
      <c r="C1422" s="594">
        <v>1178.8699999999999</v>
      </c>
      <c r="D1422" s="595"/>
    </row>
    <row r="1423" spans="1:4" s="590" customFormat="1" ht="15">
      <c r="A1423" s="812" t="s">
        <v>2334</v>
      </c>
      <c r="B1423" s="807" t="s">
        <v>912</v>
      </c>
      <c r="C1423" s="594">
        <v>1178.8699999999999</v>
      </c>
      <c r="D1423" s="595"/>
    </row>
    <row r="1424" spans="1:4" s="590" customFormat="1" ht="15">
      <c r="A1424" s="812" t="s">
        <v>2416</v>
      </c>
      <c r="B1424" s="807" t="s">
        <v>912</v>
      </c>
      <c r="C1424" s="594">
        <v>1178.8699999999999</v>
      </c>
      <c r="D1424" s="595"/>
    </row>
    <row r="1425" spans="1:4" s="590" customFormat="1" ht="15">
      <c r="A1425" s="812" t="s">
        <v>2415</v>
      </c>
      <c r="B1425" s="807" t="s">
        <v>912</v>
      </c>
      <c r="C1425" s="594">
        <v>1178.8699999999999</v>
      </c>
      <c r="D1425" s="595"/>
    </row>
    <row r="1426" spans="1:4" s="590" customFormat="1" ht="15">
      <c r="A1426" s="812" t="s">
        <v>2330</v>
      </c>
      <c r="B1426" s="807" t="s">
        <v>912</v>
      </c>
      <c r="C1426" s="594">
        <v>1178.8699999999999</v>
      </c>
      <c r="D1426" s="595"/>
    </row>
    <row r="1427" spans="1:4" s="590" customFormat="1" ht="15">
      <c r="A1427" s="812" t="s">
        <v>2414</v>
      </c>
      <c r="B1427" s="807" t="s">
        <v>912</v>
      </c>
      <c r="C1427" s="594">
        <v>1178.8699999999999</v>
      </c>
      <c r="D1427" s="595"/>
    </row>
    <row r="1428" spans="1:4" s="590" customFormat="1" ht="15">
      <c r="A1428" s="812" t="s">
        <v>2413</v>
      </c>
      <c r="B1428" s="807" t="s">
        <v>912</v>
      </c>
      <c r="C1428" s="594">
        <v>1178.8699999999999</v>
      </c>
      <c r="D1428" s="595"/>
    </row>
    <row r="1429" spans="1:4" s="590" customFormat="1" ht="15">
      <c r="A1429" s="812" t="s">
        <v>2412</v>
      </c>
      <c r="B1429" s="807" t="s">
        <v>2322</v>
      </c>
      <c r="C1429" s="594">
        <v>1273.71</v>
      </c>
      <c r="D1429" s="595"/>
    </row>
    <row r="1430" spans="1:4" s="590" customFormat="1" ht="15">
      <c r="A1430" s="812" t="s">
        <v>2316</v>
      </c>
      <c r="B1430" s="807" t="s">
        <v>2317</v>
      </c>
      <c r="C1430" s="594">
        <v>38340.94</v>
      </c>
      <c r="D1430" s="595"/>
    </row>
    <row r="1431" spans="1:4" s="590" customFormat="1" ht="15">
      <c r="A1431" s="812" t="s">
        <v>2321</v>
      </c>
      <c r="B1431" s="807" t="s">
        <v>2322</v>
      </c>
      <c r="C1431" s="594">
        <v>1273.71</v>
      </c>
      <c r="D1431" s="595"/>
    </row>
    <row r="1432" spans="1:4" s="590" customFormat="1" ht="15">
      <c r="A1432" s="812" t="s">
        <v>2343</v>
      </c>
      <c r="B1432" s="807" t="s">
        <v>912</v>
      </c>
      <c r="C1432" s="594">
        <v>1819.93</v>
      </c>
      <c r="D1432" s="595"/>
    </row>
    <row r="1433" spans="1:4" s="590" customFormat="1" ht="15">
      <c r="A1433" s="812" t="s">
        <v>2407</v>
      </c>
      <c r="B1433" s="807" t="s">
        <v>912</v>
      </c>
      <c r="C1433" s="594">
        <v>1178.8699999999999</v>
      </c>
      <c r="D1433" s="595"/>
    </row>
    <row r="1434" spans="1:4" s="590" customFormat="1" ht="15">
      <c r="A1434" s="812" t="s">
        <v>2435</v>
      </c>
      <c r="B1434" s="807" t="s">
        <v>2319</v>
      </c>
      <c r="C1434" s="594">
        <v>733.33</v>
      </c>
      <c r="D1434" s="595"/>
    </row>
    <row r="1435" spans="1:4" s="590" customFormat="1" ht="15">
      <c r="A1435" s="812" t="s">
        <v>2355</v>
      </c>
      <c r="B1435" s="807" t="s">
        <v>912</v>
      </c>
      <c r="C1435" s="594">
        <v>1178.8699999999999</v>
      </c>
      <c r="D1435" s="595"/>
    </row>
    <row r="1436" spans="1:4" s="590" customFormat="1" ht="15">
      <c r="A1436" s="812" t="s">
        <v>2363</v>
      </c>
      <c r="B1436" s="807" t="s">
        <v>912</v>
      </c>
      <c r="C1436" s="594">
        <v>1178.8699999999999</v>
      </c>
      <c r="D1436" s="595"/>
    </row>
    <row r="1437" spans="1:4" s="590" customFormat="1" ht="15">
      <c r="A1437" s="812" t="s">
        <v>2364</v>
      </c>
      <c r="B1437" s="807" t="s">
        <v>2322</v>
      </c>
      <c r="C1437" s="594">
        <v>1273.71</v>
      </c>
      <c r="D1437" s="595"/>
    </row>
    <row r="1438" spans="1:4" s="590" customFormat="1" ht="15">
      <c r="A1438" s="812" t="s">
        <v>2347</v>
      </c>
      <c r="B1438" s="807" t="s">
        <v>912</v>
      </c>
      <c r="C1438" s="594">
        <v>1178.8699999999999</v>
      </c>
      <c r="D1438" s="595"/>
    </row>
    <row r="1439" spans="1:4" s="590" customFormat="1" ht="15">
      <c r="A1439" s="812" t="s">
        <v>2350</v>
      </c>
      <c r="B1439" s="807" t="s">
        <v>912</v>
      </c>
      <c r="C1439" s="594">
        <v>1178.8699999999999</v>
      </c>
      <c r="D1439" s="595"/>
    </row>
    <row r="1440" spans="1:4" s="590" customFormat="1" ht="15">
      <c r="A1440" s="812" t="s">
        <v>2349</v>
      </c>
      <c r="B1440" s="807" t="s">
        <v>912</v>
      </c>
      <c r="C1440" s="594">
        <v>1178.8699999999999</v>
      </c>
      <c r="D1440" s="595"/>
    </row>
    <row r="1441" spans="1:4" s="590" customFormat="1" ht="15">
      <c r="A1441" s="812" t="s">
        <v>2348</v>
      </c>
      <c r="B1441" s="807" t="s">
        <v>912</v>
      </c>
      <c r="C1441" s="594">
        <v>1001.42</v>
      </c>
      <c r="D1441" s="595"/>
    </row>
    <row r="1442" spans="1:4" s="590" customFormat="1" ht="15">
      <c r="A1442" s="812" t="s">
        <v>2371</v>
      </c>
      <c r="B1442" s="807" t="s">
        <v>912</v>
      </c>
      <c r="C1442" s="594">
        <v>1819.93</v>
      </c>
      <c r="D1442" s="595"/>
    </row>
    <row r="1443" spans="1:4" s="590" customFormat="1" ht="15">
      <c r="A1443" s="812" t="s">
        <v>2434</v>
      </c>
      <c r="B1443" s="807" t="s">
        <v>912</v>
      </c>
      <c r="C1443" s="594">
        <v>1178.8699999999999</v>
      </c>
      <c r="D1443" s="595"/>
    </row>
    <row r="1444" spans="1:4" s="590" customFormat="1" ht="15">
      <c r="A1444" s="812" t="s">
        <v>2439</v>
      </c>
      <c r="B1444" s="807" t="s">
        <v>912</v>
      </c>
      <c r="C1444" s="594">
        <v>1001.42</v>
      </c>
      <c r="D1444" s="595"/>
    </row>
    <row r="1445" spans="1:4" s="590" customFormat="1" ht="15">
      <c r="A1445" s="812" t="s">
        <v>2440</v>
      </c>
      <c r="B1445" s="807" t="s">
        <v>912</v>
      </c>
      <c r="C1445" s="594">
        <v>1178.8699999999999</v>
      </c>
      <c r="D1445" s="595"/>
    </row>
    <row r="1446" spans="1:4" s="590" customFormat="1" ht="15">
      <c r="A1446" s="812" t="s">
        <v>2333</v>
      </c>
      <c r="B1446" s="807" t="s">
        <v>912</v>
      </c>
      <c r="C1446" s="594">
        <v>1001.42</v>
      </c>
      <c r="D1446" s="595"/>
    </row>
    <row r="1447" spans="1:4" s="590" customFormat="1" ht="15">
      <c r="A1447" s="812" t="s">
        <v>2332</v>
      </c>
      <c r="B1447" s="807" t="s">
        <v>912</v>
      </c>
      <c r="C1447" s="594">
        <v>1178.8699999999999</v>
      </c>
      <c r="D1447" s="595"/>
    </row>
    <row r="1448" spans="1:4" s="590" customFormat="1" ht="15">
      <c r="A1448" s="812" t="s">
        <v>2372</v>
      </c>
      <c r="B1448" s="807" t="s">
        <v>912</v>
      </c>
      <c r="C1448" s="594">
        <v>1819.93</v>
      </c>
      <c r="D1448" s="595"/>
    </row>
    <row r="1449" spans="1:4" s="590" customFormat="1" ht="15">
      <c r="A1449" s="812" t="s">
        <v>2331</v>
      </c>
      <c r="B1449" s="807" t="s">
        <v>912</v>
      </c>
      <c r="C1449" s="594">
        <v>1178.8699999999999</v>
      </c>
      <c r="D1449" s="595"/>
    </row>
    <row r="1450" spans="1:4" s="590" customFormat="1" ht="15">
      <c r="A1450" s="812" t="s">
        <v>2323</v>
      </c>
      <c r="B1450" s="807" t="s">
        <v>912</v>
      </c>
      <c r="C1450" s="594">
        <v>1178.8699999999999</v>
      </c>
      <c r="D1450" s="595"/>
    </row>
    <row r="1451" spans="1:4" s="590" customFormat="1" ht="15">
      <c r="A1451" s="812" t="s">
        <v>2373</v>
      </c>
      <c r="B1451" s="807" t="s">
        <v>912</v>
      </c>
      <c r="C1451" s="594">
        <v>1819.93</v>
      </c>
      <c r="D1451" s="595"/>
    </row>
    <row r="1452" spans="1:4" s="590" customFormat="1" ht="15">
      <c r="A1452" s="812" t="s">
        <v>2427</v>
      </c>
      <c r="B1452" s="807" t="s">
        <v>912</v>
      </c>
      <c r="C1452" s="594">
        <v>1178.8699999999999</v>
      </c>
      <c r="D1452" s="595"/>
    </row>
    <row r="1453" spans="1:4" s="590" customFormat="1" ht="15">
      <c r="A1453" s="812" t="s">
        <v>2426</v>
      </c>
      <c r="B1453" s="807" t="s">
        <v>2322</v>
      </c>
      <c r="C1453" s="594">
        <v>1273.71</v>
      </c>
      <c r="D1453" s="595"/>
    </row>
    <row r="1454" spans="1:4" s="590" customFormat="1" ht="15">
      <c r="A1454" s="812" t="s">
        <v>2425</v>
      </c>
      <c r="B1454" s="807" t="s">
        <v>2322</v>
      </c>
      <c r="C1454" s="594">
        <v>1273.71</v>
      </c>
      <c r="D1454" s="595"/>
    </row>
    <row r="1455" spans="1:4" s="590" customFormat="1" ht="15">
      <c r="A1455" s="812" t="s">
        <v>2445</v>
      </c>
      <c r="B1455" s="807" t="s">
        <v>912</v>
      </c>
      <c r="C1455" s="594">
        <v>1819.93</v>
      </c>
      <c r="D1455" s="595"/>
    </row>
    <row r="1456" spans="1:4" s="590" customFormat="1" ht="15">
      <c r="A1456" s="812" t="s">
        <v>2374</v>
      </c>
      <c r="B1456" s="807" t="s">
        <v>912</v>
      </c>
      <c r="C1456" s="594">
        <v>1178.8699999999999</v>
      </c>
      <c r="D1456" s="595"/>
    </row>
    <row r="1457" spans="1:4" s="590" customFormat="1" ht="15">
      <c r="A1457" s="812" t="s">
        <v>2375</v>
      </c>
      <c r="B1457" s="807" t="s">
        <v>912</v>
      </c>
      <c r="C1457" s="594">
        <v>1178.8699999999999</v>
      </c>
      <c r="D1457" s="595"/>
    </row>
    <row r="1458" spans="1:4" s="590" customFormat="1" ht="15">
      <c r="A1458" s="812" t="s">
        <v>2376</v>
      </c>
      <c r="B1458" s="807" t="s">
        <v>912</v>
      </c>
      <c r="C1458" s="594">
        <v>1178.8699999999999</v>
      </c>
      <c r="D1458" s="595"/>
    </row>
    <row r="1459" spans="1:4" s="590" customFormat="1" ht="15">
      <c r="A1459" s="812" t="s">
        <v>2377</v>
      </c>
      <c r="B1459" s="807" t="s">
        <v>912</v>
      </c>
      <c r="C1459" s="594">
        <v>1178.8699999999999</v>
      </c>
      <c r="D1459" s="595"/>
    </row>
    <row r="1460" spans="1:4" s="590" customFormat="1" ht="15">
      <c r="A1460" s="812" t="s">
        <v>2428</v>
      </c>
      <c r="B1460" s="807" t="s">
        <v>912</v>
      </c>
      <c r="C1460" s="594">
        <v>1178.8699999999999</v>
      </c>
      <c r="D1460" s="595"/>
    </row>
    <row r="1461" spans="1:4" s="590" customFormat="1" ht="15">
      <c r="A1461" s="812" t="s">
        <v>2429</v>
      </c>
      <c r="B1461" s="807" t="s">
        <v>912</v>
      </c>
      <c r="C1461" s="594">
        <v>1178.8699999999999</v>
      </c>
      <c r="D1461" s="595"/>
    </row>
    <row r="1462" spans="1:4" s="590" customFormat="1" ht="15">
      <c r="A1462" s="812" t="s">
        <v>2430</v>
      </c>
      <c r="B1462" s="807" t="s">
        <v>912</v>
      </c>
      <c r="C1462" s="594">
        <v>1178.8699999999999</v>
      </c>
      <c r="D1462" s="595"/>
    </row>
    <row r="1463" spans="1:4" s="590" customFormat="1" ht="15">
      <c r="A1463" s="812" t="s">
        <v>2441</v>
      </c>
      <c r="B1463" s="807" t="s">
        <v>912</v>
      </c>
      <c r="C1463" s="594">
        <v>1178.8699999999999</v>
      </c>
      <c r="D1463" s="595"/>
    </row>
    <row r="1464" spans="1:4" s="590" customFormat="1" ht="15">
      <c r="A1464" s="812" t="s">
        <v>2419</v>
      </c>
      <c r="B1464" s="807" t="s">
        <v>2396</v>
      </c>
      <c r="C1464" s="594">
        <v>459.86</v>
      </c>
      <c r="D1464" s="595"/>
    </row>
    <row r="1465" spans="1:4" s="590" customFormat="1" ht="15">
      <c r="A1465" s="812" t="s">
        <v>2418</v>
      </c>
      <c r="B1465" s="807" t="s">
        <v>2396</v>
      </c>
      <c r="C1465" s="594">
        <v>459.86</v>
      </c>
      <c r="D1465" s="595"/>
    </row>
    <row r="1466" spans="1:4" s="590" customFormat="1" ht="15">
      <c r="A1466" s="812" t="s">
        <v>2417</v>
      </c>
      <c r="B1466" s="807" t="s">
        <v>912</v>
      </c>
      <c r="C1466" s="594">
        <v>1001.42</v>
      </c>
      <c r="D1466" s="595"/>
    </row>
    <row r="1467" spans="1:4" s="590" customFormat="1" ht="15">
      <c r="A1467" s="812" t="s">
        <v>2442</v>
      </c>
      <c r="B1467" s="807" t="s">
        <v>912</v>
      </c>
      <c r="C1467" s="594">
        <v>1178.8699999999999</v>
      </c>
      <c r="D1467" s="595"/>
    </row>
    <row r="1468" spans="1:4" s="590" customFormat="1" ht="15">
      <c r="A1468" s="812" t="s">
        <v>2443</v>
      </c>
      <c r="B1468" s="807" t="s">
        <v>912</v>
      </c>
      <c r="C1468" s="594">
        <v>1178.8699999999999</v>
      </c>
      <c r="D1468" s="595"/>
    </row>
    <row r="1469" spans="1:4" s="590" customFormat="1" ht="15">
      <c r="A1469" s="812" t="s">
        <v>2444</v>
      </c>
      <c r="B1469" s="807" t="s">
        <v>912</v>
      </c>
      <c r="C1469" s="594">
        <v>1819.93</v>
      </c>
      <c r="D1469" s="595"/>
    </row>
    <row r="1470" spans="1:4" s="590" customFormat="1" ht="15">
      <c r="A1470" s="812" t="s">
        <v>2431</v>
      </c>
      <c r="B1470" s="807" t="s">
        <v>2322</v>
      </c>
      <c r="C1470" s="594">
        <v>1273.71</v>
      </c>
      <c r="D1470" s="595"/>
    </row>
    <row r="1471" spans="1:4" s="590" customFormat="1" ht="15">
      <c r="A1471" s="812" t="s">
        <v>2541</v>
      </c>
      <c r="B1471" s="807" t="s">
        <v>912</v>
      </c>
      <c r="C1471" s="594">
        <v>1001.42</v>
      </c>
      <c r="D1471" s="595"/>
    </row>
    <row r="1472" spans="1:4" s="590" customFormat="1" ht="15">
      <c r="A1472" s="812" t="s">
        <v>2540</v>
      </c>
      <c r="B1472" s="807" t="s">
        <v>912</v>
      </c>
      <c r="C1472" s="594">
        <v>1001.42</v>
      </c>
      <c r="D1472" s="595"/>
    </row>
    <row r="1473" spans="1:4" s="590" customFormat="1" ht="15">
      <c r="A1473" s="812" t="s">
        <v>2539</v>
      </c>
      <c r="B1473" s="807" t="s">
        <v>912</v>
      </c>
      <c r="C1473" s="594">
        <v>1001.42</v>
      </c>
      <c r="D1473" s="595"/>
    </row>
    <row r="1474" spans="1:4" s="590" customFormat="1" ht="15">
      <c r="A1474" s="812" t="s">
        <v>2538</v>
      </c>
      <c r="B1474" s="807" t="s">
        <v>912</v>
      </c>
      <c r="C1474" s="594">
        <v>1178.8699999999999</v>
      </c>
      <c r="D1474" s="595"/>
    </row>
    <row r="1475" spans="1:4" s="590" customFormat="1" ht="15">
      <c r="A1475" s="812" t="s">
        <v>2537</v>
      </c>
      <c r="B1475" s="807" t="s">
        <v>912</v>
      </c>
      <c r="C1475" s="594">
        <v>1178.8699999999999</v>
      </c>
      <c r="D1475" s="595"/>
    </row>
    <row r="1476" spans="1:4" s="590" customFormat="1" ht="15">
      <c r="A1476" s="812" t="s">
        <v>2536</v>
      </c>
      <c r="B1476" s="807" t="s">
        <v>912</v>
      </c>
      <c r="C1476" s="594">
        <v>1178.8699999999999</v>
      </c>
      <c r="D1476" s="595"/>
    </row>
    <row r="1477" spans="1:4" s="590" customFormat="1" ht="15">
      <c r="A1477" s="812" t="s">
        <v>2535</v>
      </c>
      <c r="B1477" s="807" t="s">
        <v>912</v>
      </c>
      <c r="C1477" s="594">
        <v>1178.8699999999999</v>
      </c>
      <c r="D1477" s="595"/>
    </row>
    <row r="1478" spans="1:4" s="590" customFormat="1" ht="15">
      <c r="A1478" s="812" t="s">
        <v>2534</v>
      </c>
      <c r="B1478" s="807" t="s">
        <v>912</v>
      </c>
      <c r="C1478" s="594">
        <v>1178.8699999999999</v>
      </c>
      <c r="D1478" s="595"/>
    </row>
    <row r="1479" spans="1:4" s="590" customFormat="1" ht="15">
      <c r="A1479" s="812" t="s">
        <v>2530</v>
      </c>
      <c r="B1479" s="807" t="s">
        <v>912</v>
      </c>
      <c r="C1479" s="594">
        <v>1178.8699999999999</v>
      </c>
      <c r="D1479" s="595"/>
    </row>
    <row r="1480" spans="1:4" s="590" customFormat="1" ht="15">
      <c r="A1480" s="812" t="s">
        <v>2532</v>
      </c>
      <c r="B1480" s="807" t="s">
        <v>2533</v>
      </c>
      <c r="C1480" s="594">
        <v>7524.26</v>
      </c>
      <c r="D1480" s="595"/>
    </row>
    <row r="1481" spans="1:4" s="590" customFormat="1" ht="15">
      <c r="A1481" s="812" t="s">
        <v>2528</v>
      </c>
      <c r="B1481" s="807" t="s">
        <v>2529</v>
      </c>
      <c r="C1481" s="594">
        <v>107590</v>
      </c>
      <c r="D1481" s="595"/>
    </row>
    <row r="1482" spans="1:4" s="590" customFormat="1" ht="15">
      <c r="A1482" s="812" t="s">
        <v>2531</v>
      </c>
      <c r="B1482" s="807" t="s">
        <v>2501</v>
      </c>
      <c r="C1482" s="594">
        <v>23106.23</v>
      </c>
      <c r="D1482" s="595"/>
    </row>
    <row r="1483" spans="1:4" s="590" customFormat="1" ht="15">
      <c r="A1483" s="812" t="s">
        <v>2604</v>
      </c>
      <c r="B1483" s="807" t="s">
        <v>2322</v>
      </c>
      <c r="C1483" s="594">
        <v>1273.71</v>
      </c>
      <c r="D1483" s="595"/>
    </row>
    <row r="1484" spans="1:4" s="590" customFormat="1" ht="15">
      <c r="A1484" s="812" t="s">
        <v>2602</v>
      </c>
      <c r="B1484" s="807" t="s">
        <v>912</v>
      </c>
      <c r="C1484" s="594">
        <v>1819.93</v>
      </c>
      <c r="D1484" s="595"/>
    </row>
    <row r="1485" spans="1:4" s="590" customFormat="1" ht="15">
      <c r="A1485" s="812" t="s">
        <v>2600</v>
      </c>
      <c r="B1485" s="807" t="s">
        <v>912</v>
      </c>
      <c r="C1485" s="594">
        <v>1819.93</v>
      </c>
      <c r="D1485" s="595"/>
    </row>
    <row r="1486" spans="1:4" s="590" customFormat="1" ht="15">
      <c r="A1486" s="812" t="s">
        <v>2543</v>
      </c>
      <c r="B1486" s="807" t="s">
        <v>2319</v>
      </c>
      <c r="C1486" s="594">
        <v>733.33</v>
      </c>
      <c r="D1486" s="595"/>
    </row>
    <row r="1487" spans="1:4" s="590" customFormat="1" ht="15">
      <c r="A1487" s="812" t="s">
        <v>2603</v>
      </c>
      <c r="B1487" s="807" t="s">
        <v>912</v>
      </c>
      <c r="C1487" s="594">
        <v>1178.8699999999999</v>
      </c>
      <c r="D1487" s="595"/>
    </row>
    <row r="1488" spans="1:4" s="590" customFormat="1" ht="15">
      <c r="A1488" s="812" t="s">
        <v>2601</v>
      </c>
      <c r="B1488" s="807" t="s">
        <v>912</v>
      </c>
      <c r="C1488" s="594">
        <v>1819.93</v>
      </c>
      <c r="D1488" s="595"/>
    </row>
    <row r="1489" spans="1:4" s="590" customFormat="1" ht="15">
      <c r="A1489" s="812" t="s">
        <v>2584</v>
      </c>
      <c r="B1489" s="807" t="s">
        <v>2319</v>
      </c>
      <c r="C1489" s="594">
        <v>733.33</v>
      </c>
      <c r="D1489" s="595"/>
    </row>
    <row r="1490" spans="1:4" s="590" customFormat="1" ht="15">
      <c r="A1490" s="812" t="s">
        <v>2583</v>
      </c>
      <c r="B1490" s="807" t="s">
        <v>912</v>
      </c>
      <c r="C1490" s="594">
        <v>1001.42</v>
      </c>
      <c r="D1490" s="595"/>
    </row>
    <row r="1491" spans="1:4" s="590" customFormat="1" ht="15">
      <c r="A1491" s="812" t="s">
        <v>2582</v>
      </c>
      <c r="B1491" s="807" t="s">
        <v>912</v>
      </c>
      <c r="C1491" s="594">
        <v>1178.8699999999999</v>
      </c>
      <c r="D1491" s="595"/>
    </row>
    <row r="1492" spans="1:4" s="590" customFormat="1" ht="15">
      <c r="A1492" s="812" t="s">
        <v>2581</v>
      </c>
      <c r="B1492" s="807" t="s">
        <v>912</v>
      </c>
      <c r="C1492" s="594">
        <v>1178.8699999999999</v>
      </c>
      <c r="D1492" s="595"/>
    </row>
    <row r="1493" spans="1:4" s="590" customFormat="1" ht="15">
      <c r="A1493" s="812" t="s">
        <v>2544</v>
      </c>
      <c r="B1493" s="807" t="s">
        <v>912</v>
      </c>
      <c r="C1493" s="594">
        <v>1178.8699999999999</v>
      </c>
      <c r="D1493" s="595"/>
    </row>
    <row r="1494" spans="1:4" s="590" customFormat="1" ht="15">
      <c r="A1494" s="812" t="s">
        <v>2547</v>
      </c>
      <c r="B1494" s="807" t="s">
        <v>912</v>
      </c>
      <c r="C1494" s="594">
        <v>1178.8699999999999</v>
      </c>
      <c r="D1494" s="595"/>
    </row>
    <row r="1495" spans="1:4" s="590" customFormat="1" ht="15">
      <c r="A1495" s="812" t="s">
        <v>2548</v>
      </c>
      <c r="B1495" s="807" t="s">
        <v>912</v>
      </c>
      <c r="C1495" s="594">
        <v>1178.8699999999999</v>
      </c>
      <c r="D1495" s="595"/>
    </row>
    <row r="1496" spans="1:4" s="590" customFormat="1" ht="15">
      <c r="A1496" s="812" t="s">
        <v>2558</v>
      </c>
      <c r="B1496" s="807" t="s">
        <v>912</v>
      </c>
      <c r="C1496" s="594">
        <v>1178.8699999999999</v>
      </c>
      <c r="D1496" s="595"/>
    </row>
    <row r="1497" spans="1:4" s="590" customFormat="1" ht="15">
      <c r="A1497" s="812" t="s">
        <v>2559</v>
      </c>
      <c r="B1497" s="807" t="s">
        <v>912</v>
      </c>
      <c r="C1497" s="594">
        <v>1178.8699999999999</v>
      </c>
      <c r="D1497" s="595"/>
    </row>
    <row r="1498" spans="1:4" s="590" customFormat="1" ht="15">
      <c r="A1498" s="812" t="s">
        <v>2560</v>
      </c>
      <c r="B1498" s="807" t="s">
        <v>912</v>
      </c>
      <c r="C1498" s="594">
        <v>1178.8699999999999</v>
      </c>
      <c r="D1498" s="595"/>
    </row>
    <row r="1499" spans="1:4" s="590" customFormat="1" ht="15">
      <c r="A1499" s="812" t="s">
        <v>2561</v>
      </c>
      <c r="B1499" s="807" t="s">
        <v>912</v>
      </c>
      <c r="C1499" s="594">
        <v>1178.8699999999999</v>
      </c>
      <c r="D1499" s="595"/>
    </row>
    <row r="1500" spans="1:4" s="590" customFormat="1" ht="15">
      <c r="A1500" s="812" t="s">
        <v>2562</v>
      </c>
      <c r="B1500" s="807" t="s">
        <v>912</v>
      </c>
      <c r="C1500" s="594">
        <v>1819.93</v>
      </c>
      <c r="D1500" s="595"/>
    </row>
    <row r="1501" spans="1:4" s="590" customFormat="1" ht="15">
      <c r="A1501" s="812" t="s">
        <v>2549</v>
      </c>
      <c r="B1501" s="807" t="s">
        <v>912</v>
      </c>
      <c r="C1501" s="594">
        <v>1178.8699999999999</v>
      </c>
      <c r="D1501" s="595"/>
    </row>
    <row r="1502" spans="1:4" s="590" customFormat="1" ht="15">
      <c r="A1502" s="812" t="s">
        <v>2550</v>
      </c>
      <c r="B1502" s="807" t="s">
        <v>912</v>
      </c>
      <c r="C1502" s="594">
        <v>1178.8699999999999</v>
      </c>
      <c r="D1502" s="595"/>
    </row>
    <row r="1503" spans="1:4" s="590" customFormat="1" ht="15">
      <c r="A1503" s="812" t="s">
        <v>2552</v>
      </c>
      <c r="B1503" s="807" t="s">
        <v>912</v>
      </c>
      <c r="C1503" s="594">
        <v>1178.8699999999999</v>
      </c>
      <c r="D1503" s="595"/>
    </row>
    <row r="1504" spans="1:4" s="590" customFormat="1" ht="15">
      <c r="A1504" s="812" t="s">
        <v>2553</v>
      </c>
      <c r="B1504" s="807" t="s">
        <v>912</v>
      </c>
      <c r="C1504" s="594">
        <v>1178.8699999999999</v>
      </c>
      <c r="D1504" s="595"/>
    </row>
    <row r="1505" spans="1:4" s="590" customFormat="1" ht="15">
      <c r="A1505" s="812" t="s">
        <v>2554</v>
      </c>
      <c r="B1505" s="807" t="s">
        <v>912</v>
      </c>
      <c r="C1505" s="594">
        <v>1178.8699999999999</v>
      </c>
      <c r="D1505" s="595"/>
    </row>
    <row r="1506" spans="1:4" s="590" customFormat="1" ht="15">
      <c r="A1506" s="812" t="s">
        <v>2557</v>
      </c>
      <c r="B1506" s="807" t="s">
        <v>912</v>
      </c>
      <c r="C1506" s="594">
        <v>1001.42</v>
      </c>
      <c r="D1506" s="595"/>
    </row>
    <row r="1507" spans="1:4" s="590" customFormat="1" ht="15">
      <c r="A1507" s="812" t="s">
        <v>2567</v>
      </c>
      <c r="B1507" s="807" t="s">
        <v>912</v>
      </c>
      <c r="C1507" s="594">
        <v>1001.42</v>
      </c>
      <c r="D1507" s="595"/>
    </row>
    <row r="1508" spans="1:4" s="590" customFormat="1" ht="15">
      <c r="A1508" s="812" t="s">
        <v>2566</v>
      </c>
      <c r="B1508" s="807" t="s">
        <v>912</v>
      </c>
      <c r="C1508" s="594">
        <v>1178.8699999999999</v>
      </c>
      <c r="D1508" s="595"/>
    </row>
    <row r="1509" spans="1:4" s="590" customFormat="1" ht="15">
      <c r="A1509" s="812" t="s">
        <v>2565</v>
      </c>
      <c r="B1509" s="807" t="s">
        <v>912</v>
      </c>
      <c r="C1509" s="594">
        <v>1178.8699999999999</v>
      </c>
      <c r="D1509" s="595"/>
    </row>
    <row r="1510" spans="1:4" s="590" customFormat="1" ht="15">
      <c r="A1510" s="812" t="s">
        <v>2564</v>
      </c>
      <c r="B1510" s="807" t="s">
        <v>912</v>
      </c>
      <c r="C1510" s="594">
        <v>1178.8699999999999</v>
      </c>
      <c r="D1510" s="595"/>
    </row>
    <row r="1511" spans="1:4" s="590" customFormat="1" ht="15">
      <c r="A1511" s="812" t="s">
        <v>2563</v>
      </c>
      <c r="B1511" s="807" t="s">
        <v>912</v>
      </c>
      <c r="C1511" s="594">
        <v>1178.8699999999999</v>
      </c>
      <c r="D1511" s="595"/>
    </row>
    <row r="1512" spans="1:4" s="590" customFormat="1" ht="15">
      <c r="A1512" s="812" t="s">
        <v>2555</v>
      </c>
      <c r="B1512" s="807" t="s">
        <v>2556</v>
      </c>
      <c r="C1512" s="594">
        <v>18533.650000000001</v>
      </c>
      <c r="D1512" s="595"/>
    </row>
    <row r="1513" spans="1:4" s="590" customFormat="1" ht="15">
      <c r="A1513" s="812" t="s">
        <v>2551</v>
      </c>
      <c r="B1513" s="807" t="s">
        <v>912</v>
      </c>
      <c r="C1513" s="594">
        <v>1819.93</v>
      </c>
      <c r="D1513" s="595"/>
    </row>
    <row r="1514" spans="1:4" s="590" customFormat="1" ht="15">
      <c r="A1514" s="812" t="s">
        <v>2546</v>
      </c>
      <c r="B1514" s="807" t="s">
        <v>912</v>
      </c>
      <c r="C1514" s="594">
        <v>1178.8699999999999</v>
      </c>
      <c r="D1514" s="595"/>
    </row>
    <row r="1515" spans="1:4" s="590" customFormat="1" ht="15">
      <c r="A1515" s="812" t="s">
        <v>2545</v>
      </c>
      <c r="B1515" s="807" t="s">
        <v>912</v>
      </c>
      <c r="C1515" s="594">
        <v>1178.8699999999999</v>
      </c>
      <c r="D1515" s="595"/>
    </row>
    <row r="1516" spans="1:4" s="590" customFormat="1" ht="15">
      <c r="A1516" s="812" t="s">
        <v>2481</v>
      </c>
      <c r="B1516" s="807" t="s">
        <v>912</v>
      </c>
      <c r="C1516" s="594">
        <v>1178.8699999999999</v>
      </c>
      <c r="D1516" s="595"/>
    </row>
    <row r="1517" spans="1:4" s="590" customFormat="1" ht="15">
      <c r="A1517" s="812" t="s">
        <v>2480</v>
      </c>
      <c r="B1517" s="807" t="s">
        <v>912</v>
      </c>
      <c r="C1517" s="594">
        <v>1178.8699999999999</v>
      </c>
      <c r="D1517" s="595"/>
    </row>
    <row r="1518" spans="1:4" s="590" customFormat="1" ht="15">
      <c r="A1518" s="812" t="s">
        <v>2477</v>
      </c>
      <c r="B1518" s="807" t="s">
        <v>912</v>
      </c>
      <c r="C1518" s="594">
        <v>1178.8699999999999</v>
      </c>
      <c r="D1518" s="595"/>
    </row>
    <row r="1519" spans="1:4" s="590" customFormat="1" ht="15">
      <c r="A1519" s="812" t="s">
        <v>2476</v>
      </c>
      <c r="B1519" s="807" t="s">
        <v>912</v>
      </c>
      <c r="C1519" s="594">
        <v>1001.42</v>
      </c>
      <c r="D1519" s="595"/>
    </row>
    <row r="1520" spans="1:4" s="590" customFormat="1" ht="15">
      <c r="A1520" s="812" t="s">
        <v>2463</v>
      </c>
      <c r="B1520" s="807" t="s">
        <v>912</v>
      </c>
      <c r="C1520" s="594">
        <v>1178.8699999999999</v>
      </c>
      <c r="D1520" s="595"/>
    </row>
    <row r="1521" spans="1:4" s="590" customFormat="1" ht="15">
      <c r="A1521" s="812" t="s">
        <v>2462</v>
      </c>
      <c r="B1521" s="807" t="s">
        <v>912</v>
      </c>
      <c r="C1521" s="594">
        <v>1178.8699999999999</v>
      </c>
      <c r="D1521" s="595"/>
    </row>
    <row r="1522" spans="1:4" s="590" customFormat="1" ht="15">
      <c r="A1522" s="812" t="s">
        <v>2461</v>
      </c>
      <c r="B1522" s="807" t="s">
        <v>912</v>
      </c>
      <c r="C1522" s="594">
        <v>1178.8699999999999</v>
      </c>
      <c r="D1522" s="595"/>
    </row>
    <row r="1523" spans="1:4" s="590" customFormat="1" ht="15">
      <c r="A1523" s="812" t="s">
        <v>2460</v>
      </c>
      <c r="B1523" s="807" t="s">
        <v>912</v>
      </c>
      <c r="C1523" s="594">
        <v>1178.8699999999999</v>
      </c>
      <c r="D1523" s="595"/>
    </row>
    <row r="1524" spans="1:4" s="590" customFormat="1" ht="15">
      <c r="A1524" s="812" t="s">
        <v>2459</v>
      </c>
      <c r="B1524" s="807" t="s">
        <v>912</v>
      </c>
      <c r="C1524" s="594">
        <v>1178.8699999999999</v>
      </c>
      <c r="D1524" s="595"/>
    </row>
    <row r="1525" spans="1:4" s="590" customFormat="1" ht="15">
      <c r="A1525" s="812" t="s">
        <v>2458</v>
      </c>
      <c r="B1525" s="807" t="s">
        <v>912</v>
      </c>
      <c r="C1525" s="594">
        <v>1819.93</v>
      </c>
      <c r="D1525" s="595"/>
    </row>
    <row r="1526" spans="1:4" s="590" customFormat="1" ht="15">
      <c r="A1526" s="812" t="s">
        <v>2524</v>
      </c>
      <c r="B1526" s="807" t="s">
        <v>912</v>
      </c>
      <c r="C1526" s="594">
        <v>1178.8699999999999</v>
      </c>
      <c r="D1526" s="595"/>
    </row>
    <row r="1527" spans="1:4" s="590" customFormat="1" ht="15">
      <c r="A1527" s="812" t="s">
        <v>2523</v>
      </c>
      <c r="B1527" s="807" t="s">
        <v>2501</v>
      </c>
      <c r="C1527" s="594">
        <v>23106.23</v>
      </c>
      <c r="D1527" s="595"/>
    </row>
    <row r="1528" spans="1:4" s="590" customFormat="1" ht="15">
      <c r="A1528" s="812" t="s">
        <v>2522</v>
      </c>
      <c r="B1528" s="807" t="s">
        <v>2322</v>
      </c>
      <c r="C1528" s="594">
        <v>1273.71</v>
      </c>
      <c r="D1528" s="595"/>
    </row>
    <row r="1529" spans="1:4" s="590" customFormat="1" ht="15">
      <c r="A1529" s="812" t="s">
        <v>2521</v>
      </c>
      <c r="B1529" s="807" t="s">
        <v>2322</v>
      </c>
      <c r="C1529" s="594">
        <v>1273.71</v>
      </c>
      <c r="D1529" s="595"/>
    </row>
    <row r="1530" spans="1:4" s="590" customFormat="1" ht="15">
      <c r="A1530" s="812" t="s">
        <v>2515</v>
      </c>
      <c r="B1530" s="807" t="s">
        <v>912</v>
      </c>
      <c r="C1530" s="594">
        <v>1001.42</v>
      </c>
      <c r="D1530" s="595"/>
    </row>
    <row r="1531" spans="1:4" s="590" customFormat="1" ht="15">
      <c r="A1531" s="812" t="s">
        <v>2514</v>
      </c>
      <c r="B1531" s="807" t="s">
        <v>912</v>
      </c>
      <c r="C1531" s="594">
        <v>1178.8699999999999</v>
      </c>
      <c r="D1531" s="595"/>
    </row>
    <row r="1532" spans="1:4" s="590" customFormat="1" ht="15">
      <c r="A1532" s="812" t="s">
        <v>2513</v>
      </c>
      <c r="B1532" s="807" t="s">
        <v>912</v>
      </c>
      <c r="C1532" s="594">
        <v>1178.8699999999999</v>
      </c>
      <c r="D1532" s="595"/>
    </row>
    <row r="1533" spans="1:4" s="590" customFormat="1" ht="15">
      <c r="A1533" s="812" t="s">
        <v>2510</v>
      </c>
      <c r="B1533" s="807" t="s">
        <v>912</v>
      </c>
      <c r="C1533" s="594">
        <v>1178.8699999999999</v>
      </c>
      <c r="D1533" s="595"/>
    </row>
    <row r="1534" spans="1:4" s="590" customFormat="1" ht="15">
      <c r="A1534" s="812" t="s">
        <v>2454</v>
      </c>
      <c r="B1534" s="807" t="s">
        <v>2322</v>
      </c>
      <c r="C1534" s="594">
        <v>1273.71</v>
      </c>
      <c r="D1534" s="595"/>
    </row>
    <row r="1535" spans="1:4" s="590" customFormat="1" ht="15">
      <c r="A1535" s="812" t="s">
        <v>2453</v>
      </c>
      <c r="B1535" s="807" t="s">
        <v>912</v>
      </c>
      <c r="C1535" s="594">
        <v>1178.8699999999999</v>
      </c>
      <c r="D1535" s="595"/>
    </row>
    <row r="1536" spans="1:4" s="590" customFormat="1" ht="15">
      <c r="A1536" s="812" t="s">
        <v>2527</v>
      </c>
      <c r="B1536" s="807" t="s">
        <v>912</v>
      </c>
      <c r="C1536" s="594">
        <v>1178.8699999999999</v>
      </c>
      <c r="D1536" s="595"/>
    </row>
    <row r="1537" spans="1:4" s="590" customFormat="1" ht="15">
      <c r="A1537" s="812" t="s">
        <v>2467</v>
      </c>
      <c r="B1537" s="807" t="s">
        <v>912</v>
      </c>
      <c r="C1537" s="594">
        <v>1178.8699999999999</v>
      </c>
      <c r="D1537" s="595"/>
    </row>
    <row r="1538" spans="1:4" s="590" customFormat="1" ht="15">
      <c r="A1538" s="812" t="s">
        <v>2580</v>
      </c>
      <c r="B1538" s="807" t="s">
        <v>912</v>
      </c>
      <c r="C1538" s="594">
        <v>1178.8699999999999</v>
      </c>
      <c r="D1538" s="595"/>
    </row>
    <row r="1539" spans="1:4" s="590" customFormat="1" ht="15">
      <c r="A1539" s="812" t="s">
        <v>2579</v>
      </c>
      <c r="B1539" s="807" t="s">
        <v>912</v>
      </c>
      <c r="C1539" s="594">
        <v>1178.8699999999999</v>
      </c>
      <c r="D1539" s="595"/>
    </row>
    <row r="1540" spans="1:4" s="590" customFormat="1" ht="15">
      <c r="A1540" s="812" t="s">
        <v>2578</v>
      </c>
      <c r="B1540" s="807" t="s">
        <v>912</v>
      </c>
      <c r="C1540" s="594">
        <v>1178.8699999999999</v>
      </c>
      <c r="D1540" s="595"/>
    </row>
    <row r="1541" spans="1:4" s="590" customFormat="1" ht="15">
      <c r="A1541" s="812" t="s">
        <v>2577</v>
      </c>
      <c r="B1541" s="807" t="s">
        <v>912</v>
      </c>
      <c r="C1541" s="594">
        <v>1178.8699999999999</v>
      </c>
      <c r="D1541" s="595"/>
    </row>
    <row r="1542" spans="1:4" s="590" customFormat="1" ht="15">
      <c r="A1542" s="812" t="s">
        <v>2592</v>
      </c>
      <c r="B1542" s="807" t="s">
        <v>912</v>
      </c>
      <c r="C1542" s="594">
        <v>1178.8699999999999</v>
      </c>
      <c r="D1542" s="595"/>
    </row>
    <row r="1543" spans="1:4" s="590" customFormat="1" ht="15">
      <c r="A1543" s="812" t="s">
        <v>2591</v>
      </c>
      <c r="B1543" s="807" t="s">
        <v>912</v>
      </c>
      <c r="C1543" s="594">
        <v>1178.8699999999999</v>
      </c>
      <c r="D1543" s="595"/>
    </row>
    <row r="1544" spans="1:4" s="590" customFormat="1" ht="15">
      <c r="A1544" s="812" t="s">
        <v>2587</v>
      </c>
      <c r="B1544" s="807" t="s">
        <v>912</v>
      </c>
      <c r="C1544" s="594">
        <v>1178.8699999999999</v>
      </c>
      <c r="D1544" s="595"/>
    </row>
    <row r="1545" spans="1:4" s="590" customFormat="1" ht="15">
      <c r="A1545" s="812" t="s">
        <v>2586</v>
      </c>
      <c r="B1545" s="807" t="s">
        <v>912</v>
      </c>
      <c r="C1545" s="594">
        <v>1178.8699999999999</v>
      </c>
      <c r="D1545" s="595"/>
    </row>
    <row r="1546" spans="1:4" s="590" customFormat="1" ht="15">
      <c r="A1546" s="812" t="s">
        <v>2574</v>
      </c>
      <c r="B1546" s="807" t="s">
        <v>912</v>
      </c>
      <c r="C1546" s="594">
        <v>1178.8699999999999</v>
      </c>
      <c r="D1546" s="595"/>
    </row>
    <row r="1547" spans="1:4" s="590" customFormat="1" ht="15">
      <c r="A1547" s="812" t="s">
        <v>2575</v>
      </c>
      <c r="B1547" s="807" t="s">
        <v>912</v>
      </c>
      <c r="C1547" s="594">
        <v>1178.8699999999999</v>
      </c>
      <c r="D1547" s="595"/>
    </row>
    <row r="1548" spans="1:4" s="590" customFormat="1" ht="15">
      <c r="A1548" s="812" t="s">
        <v>2573</v>
      </c>
      <c r="B1548" s="807" t="s">
        <v>912</v>
      </c>
      <c r="C1548" s="594">
        <v>1178.8699999999999</v>
      </c>
      <c r="D1548" s="595"/>
    </row>
    <row r="1549" spans="1:4" s="590" customFormat="1" ht="15">
      <c r="A1549" s="812" t="s">
        <v>2571</v>
      </c>
      <c r="B1549" s="807" t="s">
        <v>2322</v>
      </c>
      <c r="C1549" s="594">
        <v>1273.71</v>
      </c>
      <c r="D1549" s="595"/>
    </row>
    <row r="1550" spans="1:4" s="590" customFormat="1" ht="15">
      <c r="A1550" s="812" t="s">
        <v>2572</v>
      </c>
      <c r="B1550" s="807" t="s">
        <v>2322</v>
      </c>
      <c r="C1550" s="594">
        <v>1273.71</v>
      </c>
      <c r="D1550" s="595"/>
    </row>
    <row r="1551" spans="1:4" s="590" customFormat="1" ht="15">
      <c r="A1551" s="812" t="s">
        <v>2570</v>
      </c>
      <c r="B1551" s="807" t="s">
        <v>912</v>
      </c>
      <c r="C1551" s="594">
        <v>1819.93</v>
      </c>
      <c r="D1551" s="595"/>
    </row>
    <row r="1552" spans="1:4" s="590" customFormat="1" ht="15">
      <c r="A1552" s="812" t="s">
        <v>2569</v>
      </c>
      <c r="B1552" s="807" t="s">
        <v>912</v>
      </c>
      <c r="C1552" s="594">
        <v>1819.93</v>
      </c>
      <c r="D1552" s="595"/>
    </row>
    <row r="1553" spans="1:4" s="590" customFormat="1" ht="15">
      <c r="A1553" s="812" t="s">
        <v>2568</v>
      </c>
      <c r="B1553" s="807" t="s">
        <v>912</v>
      </c>
      <c r="C1553" s="594">
        <v>1819.93</v>
      </c>
      <c r="D1553" s="595"/>
    </row>
    <row r="1554" spans="1:4" s="590" customFormat="1" ht="15">
      <c r="A1554" s="812" t="s">
        <v>2475</v>
      </c>
      <c r="B1554" s="807" t="s">
        <v>912</v>
      </c>
      <c r="C1554" s="594">
        <v>1001.42</v>
      </c>
      <c r="D1554" s="595"/>
    </row>
    <row r="1555" spans="1:4" s="590" customFormat="1" ht="15">
      <c r="A1555" s="812" t="s">
        <v>2472</v>
      </c>
      <c r="B1555" s="807" t="s">
        <v>912</v>
      </c>
      <c r="C1555" s="594">
        <v>1178.8699999999999</v>
      </c>
      <c r="D1555" s="595"/>
    </row>
    <row r="1556" spans="1:4" s="590" customFormat="1" ht="15">
      <c r="A1556" s="812" t="s">
        <v>2471</v>
      </c>
      <c r="B1556" s="807" t="s">
        <v>912</v>
      </c>
      <c r="C1556" s="594">
        <v>1178.8699999999999</v>
      </c>
      <c r="D1556" s="595"/>
    </row>
    <row r="1557" spans="1:4" s="590" customFormat="1" ht="15">
      <c r="A1557" s="812" t="s">
        <v>2470</v>
      </c>
      <c r="B1557" s="807" t="s">
        <v>912</v>
      </c>
      <c r="C1557" s="594">
        <v>1178.8699999999999</v>
      </c>
      <c r="D1557" s="595"/>
    </row>
    <row r="1558" spans="1:4" s="590" customFormat="1" ht="15">
      <c r="A1558" s="812" t="s">
        <v>2469</v>
      </c>
      <c r="B1558" s="807" t="s">
        <v>912</v>
      </c>
      <c r="C1558" s="594">
        <v>1178.8699999999999</v>
      </c>
      <c r="D1558" s="595"/>
    </row>
    <row r="1559" spans="1:4" s="590" customFormat="1" ht="15">
      <c r="A1559" s="812" t="s">
        <v>2468</v>
      </c>
      <c r="B1559" s="807" t="s">
        <v>912</v>
      </c>
      <c r="C1559" s="594">
        <v>1178.8699999999999</v>
      </c>
      <c r="D1559" s="595"/>
    </row>
    <row r="1560" spans="1:4" s="590" customFormat="1" ht="15">
      <c r="A1560" s="812" t="s">
        <v>2725</v>
      </c>
      <c r="B1560" s="807" t="s">
        <v>912</v>
      </c>
      <c r="C1560" s="594">
        <v>1178.8699999999999</v>
      </c>
      <c r="D1560" s="595"/>
    </row>
    <row r="1561" spans="1:4" s="590" customFormat="1" ht="15">
      <c r="A1561" s="812" t="s">
        <v>2726</v>
      </c>
      <c r="B1561" s="807" t="s">
        <v>912</v>
      </c>
      <c r="C1561" s="594">
        <v>1178.8699999999999</v>
      </c>
      <c r="D1561" s="595"/>
    </row>
    <row r="1562" spans="1:4" s="590" customFormat="1" ht="15">
      <c r="A1562" s="812" t="s">
        <v>2735</v>
      </c>
      <c r="B1562" s="807" t="s">
        <v>2322</v>
      </c>
      <c r="C1562" s="594">
        <v>1273.71</v>
      </c>
      <c r="D1562" s="595"/>
    </row>
    <row r="1563" spans="1:4" s="590" customFormat="1" ht="15">
      <c r="A1563" s="812" t="s">
        <v>2734</v>
      </c>
      <c r="B1563" s="807" t="s">
        <v>912</v>
      </c>
      <c r="C1563" s="594">
        <v>1178.8699999999999</v>
      </c>
      <c r="D1563" s="595"/>
    </row>
    <row r="1564" spans="1:4" s="590" customFormat="1" ht="15">
      <c r="A1564" s="812" t="s">
        <v>2733</v>
      </c>
      <c r="B1564" s="807" t="s">
        <v>912</v>
      </c>
      <c r="C1564" s="594">
        <v>1178.8699999999999</v>
      </c>
      <c r="D1564" s="595"/>
    </row>
    <row r="1565" spans="1:4" s="590" customFormat="1" ht="15">
      <c r="A1565" s="812" t="s">
        <v>2731</v>
      </c>
      <c r="B1565" s="807" t="s">
        <v>912</v>
      </c>
      <c r="C1565" s="594">
        <v>1178.8699999999999</v>
      </c>
      <c r="D1565" s="595"/>
    </row>
    <row r="1566" spans="1:4" s="590" customFormat="1" ht="15">
      <c r="A1566" s="812" t="s">
        <v>2730</v>
      </c>
      <c r="B1566" s="807" t="s">
        <v>912</v>
      </c>
      <c r="C1566" s="594">
        <v>1178.8699999999999</v>
      </c>
      <c r="D1566" s="595"/>
    </row>
    <row r="1567" spans="1:4" s="590" customFormat="1" ht="15">
      <c r="A1567" s="812" t="s">
        <v>2729</v>
      </c>
      <c r="B1567" s="807" t="s">
        <v>912</v>
      </c>
      <c r="C1567" s="594">
        <v>1001.42</v>
      </c>
      <c r="D1567" s="595"/>
    </row>
    <row r="1568" spans="1:4" s="590" customFormat="1" ht="15">
      <c r="A1568" s="812" t="s">
        <v>2732</v>
      </c>
      <c r="B1568" s="807" t="s">
        <v>912</v>
      </c>
      <c r="C1568" s="594">
        <v>1178.8699999999999</v>
      </c>
      <c r="D1568" s="595"/>
    </row>
    <row r="1569" spans="1:4" s="590" customFormat="1" ht="15">
      <c r="A1569" s="812" t="s">
        <v>2740</v>
      </c>
      <c r="B1569" s="807" t="s">
        <v>912</v>
      </c>
      <c r="C1569" s="594">
        <v>1178.8699999999999</v>
      </c>
      <c r="D1569" s="595"/>
    </row>
    <row r="1570" spans="1:4" s="590" customFormat="1" ht="15">
      <c r="A1570" s="812" t="s">
        <v>2741</v>
      </c>
      <c r="B1570" s="807" t="s">
        <v>912</v>
      </c>
      <c r="C1570" s="594">
        <v>1178.8699999999999</v>
      </c>
      <c r="D1570" s="595"/>
    </row>
    <row r="1571" spans="1:4" s="590" customFormat="1" ht="15">
      <c r="A1571" s="812" t="s">
        <v>2705</v>
      </c>
      <c r="B1571" s="807" t="s">
        <v>912</v>
      </c>
      <c r="C1571" s="594">
        <v>1819.93</v>
      </c>
      <c r="D1571" s="595"/>
    </row>
    <row r="1572" spans="1:4" s="590" customFormat="1" ht="15">
      <c r="A1572" s="812" t="s">
        <v>2700</v>
      </c>
      <c r="B1572" s="807" t="s">
        <v>912</v>
      </c>
      <c r="C1572" s="594">
        <v>1001.42</v>
      </c>
      <c r="D1572" s="595"/>
    </row>
    <row r="1573" spans="1:4" s="590" customFormat="1" ht="15">
      <c r="A1573" s="812" t="s">
        <v>2701</v>
      </c>
      <c r="B1573" s="807" t="s">
        <v>912</v>
      </c>
      <c r="C1573" s="594">
        <v>1178.8699999999999</v>
      </c>
      <c r="D1573" s="595"/>
    </row>
    <row r="1574" spans="1:4" s="590" customFormat="1" ht="15">
      <c r="A1574" s="812" t="s">
        <v>2702</v>
      </c>
      <c r="B1574" s="807" t="s">
        <v>912</v>
      </c>
      <c r="C1574" s="594">
        <v>1178.8699999999999</v>
      </c>
      <c r="D1574" s="595"/>
    </row>
    <row r="1575" spans="1:4" s="590" customFormat="1" ht="15">
      <c r="A1575" s="812" t="s">
        <v>2703</v>
      </c>
      <c r="B1575" s="807" t="s">
        <v>2322</v>
      </c>
      <c r="C1575" s="594">
        <v>1273.71</v>
      </c>
      <c r="D1575" s="595"/>
    </row>
    <row r="1576" spans="1:4" s="590" customFormat="1" ht="15">
      <c r="A1576" s="812" t="s">
        <v>2704</v>
      </c>
      <c r="B1576" s="807" t="s">
        <v>912</v>
      </c>
      <c r="C1576" s="594">
        <v>1819.93</v>
      </c>
      <c r="D1576" s="595"/>
    </row>
    <row r="1577" spans="1:4" s="590" customFormat="1" ht="15">
      <c r="A1577" s="812" t="s">
        <v>2493</v>
      </c>
      <c r="B1577" s="807" t="s">
        <v>912</v>
      </c>
      <c r="C1577" s="594">
        <v>1819.93</v>
      </c>
      <c r="D1577" s="595"/>
    </row>
    <row r="1578" spans="1:4" s="590" customFormat="1" ht="15">
      <c r="A1578" s="812" t="s">
        <v>2497</v>
      </c>
      <c r="B1578" s="807" t="s">
        <v>912</v>
      </c>
      <c r="C1578" s="594">
        <v>1178.8699999999999</v>
      </c>
      <c r="D1578" s="595"/>
    </row>
    <row r="1579" spans="1:4" s="590" customFormat="1" ht="15">
      <c r="A1579" s="812" t="s">
        <v>2498</v>
      </c>
      <c r="B1579" s="807" t="s">
        <v>912</v>
      </c>
      <c r="C1579" s="594">
        <v>1178.8699999999999</v>
      </c>
      <c r="D1579" s="595"/>
    </row>
    <row r="1580" spans="1:4" s="590" customFormat="1" ht="15">
      <c r="A1580" s="812" t="s">
        <v>2517</v>
      </c>
      <c r="B1580" s="807" t="s">
        <v>912</v>
      </c>
      <c r="C1580" s="594">
        <v>1178.8699999999999</v>
      </c>
      <c r="D1580" s="595"/>
    </row>
    <row r="1581" spans="1:4" s="590" customFormat="1" ht="15">
      <c r="A1581" s="812" t="s">
        <v>2724</v>
      </c>
      <c r="B1581" s="807" t="s">
        <v>912</v>
      </c>
      <c r="C1581" s="594">
        <v>1178.8699999999999</v>
      </c>
      <c r="D1581" s="595"/>
    </row>
    <row r="1582" spans="1:4" s="590" customFormat="1" ht="15">
      <c r="A1582" s="812" t="s">
        <v>2669</v>
      </c>
      <c r="B1582" s="807" t="s">
        <v>2409</v>
      </c>
      <c r="C1582" s="594">
        <v>544.73</v>
      </c>
      <c r="D1582" s="595"/>
    </row>
    <row r="1583" spans="1:4" s="590" customFormat="1" ht="15">
      <c r="A1583" s="812" t="s">
        <v>2609</v>
      </c>
      <c r="B1583" s="807" t="s">
        <v>912</v>
      </c>
      <c r="C1583" s="594">
        <v>1178.8699999999999</v>
      </c>
      <c r="D1583" s="595"/>
    </row>
    <row r="1584" spans="1:4" s="590" customFormat="1" ht="15">
      <c r="A1584" s="812" t="s">
        <v>2616</v>
      </c>
      <c r="B1584" s="807" t="s">
        <v>912</v>
      </c>
      <c r="C1584" s="594">
        <v>1178.8699999999999</v>
      </c>
      <c r="D1584" s="595"/>
    </row>
    <row r="1585" spans="1:4" s="590" customFormat="1" ht="15">
      <c r="A1585" s="812" t="s">
        <v>2617</v>
      </c>
      <c r="B1585" s="807" t="s">
        <v>912</v>
      </c>
      <c r="C1585" s="594">
        <v>1178.8699999999999</v>
      </c>
      <c r="D1585" s="595"/>
    </row>
    <row r="1586" spans="1:4" s="590" customFormat="1" ht="15">
      <c r="A1586" s="812" t="s">
        <v>2618</v>
      </c>
      <c r="B1586" s="807" t="s">
        <v>912</v>
      </c>
      <c r="C1586" s="594">
        <v>1178.8699999999999</v>
      </c>
      <c r="D1586" s="595"/>
    </row>
    <row r="1587" spans="1:4" s="590" customFormat="1" ht="15">
      <c r="A1587" s="812" t="s">
        <v>2623</v>
      </c>
      <c r="B1587" s="807" t="s">
        <v>912</v>
      </c>
      <c r="C1587" s="594">
        <v>1178.8699999999999</v>
      </c>
      <c r="D1587" s="595"/>
    </row>
    <row r="1588" spans="1:4" s="590" customFormat="1" ht="15">
      <c r="A1588" s="812" t="s">
        <v>2624</v>
      </c>
      <c r="B1588" s="807" t="s">
        <v>912</v>
      </c>
      <c r="C1588" s="594">
        <v>1178.8699999999999</v>
      </c>
      <c r="D1588" s="595"/>
    </row>
    <row r="1589" spans="1:4" s="590" customFormat="1" ht="15">
      <c r="A1589" s="812" t="s">
        <v>2625</v>
      </c>
      <c r="B1589" s="807" t="s">
        <v>912</v>
      </c>
      <c r="C1589" s="594">
        <v>1178.8699999999999</v>
      </c>
      <c r="D1589" s="595"/>
    </row>
    <row r="1590" spans="1:4" s="590" customFormat="1" ht="15">
      <c r="A1590" s="812" t="s">
        <v>2626</v>
      </c>
      <c r="B1590" s="807" t="s">
        <v>912</v>
      </c>
      <c r="C1590" s="594">
        <v>1178.8699999999999</v>
      </c>
      <c r="D1590" s="595"/>
    </row>
    <row r="1591" spans="1:4" s="590" customFormat="1" ht="15">
      <c r="A1591" s="812" t="s">
        <v>2639</v>
      </c>
      <c r="B1591" s="807" t="s">
        <v>2322</v>
      </c>
      <c r="C1591" s="594">
        <v>1273.71</v>
      </c>
      <c r="D1591" s="595"/>
    </row>
    <row r="1592" spans="1:4" s="590" customFormat="1" ht="15">
      <c r="A1592" s="812" t="s">
        <v>2675</v>
      </c>
      <c r="B1592" s="807" t="s">
        <v>912</v>
      </c>
      <c r="C1592" s="594">
        <v>1819.93</v>
      </c>
      <c r="D1592" s="595"/>
    </row>
    <row r="1593" spans="1:4" s="590" customFormat="1" ht="15">
      <c r="A1593" s="812" t="s">
        <v>2659</v>
      </c>
      <c r="B1593" s="807" t="s">
        <v>912</v>
      </c>
      <c r="C1593" s="594">
        <v>1819.93</v>
      </c>
      <c r="D1593" s="595"/>
    </row>
    <row r="1594" spans="1:4" s="590" customFormat="1" ht="15">
      <c r="A1594" s="812" t="s">
        <v>2664</v>
      </c>
      <c r="B1594" s="807" t="s">
        <v>912</v>
      </c>
      <c r="C1594" s="594">
        <v>1178.8699999999999</v>
      </c>
      <c r="D1594" s="595"/>
    </row>
    <row r="1595" spans="1:4" s="590" customFormat="1" ht="15">
      <c r="A1595" s="812" t="s">
        <v>2665</v>
      </c>
      <c r="B1595" s="807" t="s">
        <v>912</v>
      </c>
      <c r="C1595" s="594">
        <v>1178.8800000000001</v>
      </c>
      <c r="D1595" s="595"/>
    </row>
    <row r="1596" spans="1:4" s="590" customFormat="1" ht="15">
      <c r="A1596" s="812" t="s">
        <v>2666</v>
      </c>
      <c r="B1596" s="807" t="s">
        <v>912</v>
      </c>
      <c r="C1596" s="594">
        <v>1178.8699999999999</v>
      </c>
      <c r="D1596" s="595"/>
    </row>
    <row r="1597" spans="1:4" s="590" customFormat="1" ht="15">
      <c r="A1597" s="812" t="s">
        <v>2667</v>
      </c>
      <c r="B1597" s="807" t="s">
        <v>912</v>
      </c>
      <c r="C1597" s="594">
        <v>1001.42</v>
      </c>
      <c r="D1597" s="595"/>
    </row>
    <row r="1598" spans="1:4" s="590" customFormat="1" ht="15">
      <c r="A1598" s="812" t="s">
        <v>2668</v>
      </c>
      <c r="B1598" s="807" t="s">
        <v>2319</v>
      </c>
      <c r="C1598" s="594">
        <v>733.33</v>
      </c>
      <c r="D1598" s="595"/>
    </row>
    <row r="1599" spans="1:4" s="590" customFormat="1" ht="15">
      <c r="A1599" s="812" t="s">
        <v>2711</v>
      </c>
      <c r="B1599" s="807" t="s">
        <v>2319</v>
      </c>
      <c r="C1599" s="594">
        <v>733.33</v>
      </c>
      <c r="D1599" s="595"/>
    </row>
    <row r="1600" spans="1:4" s="590" customFormat="1" ht="15">
      <c r="A1600" s="812" t="s">
        <v>2714</v>
      </c>
      <c r="B1600" s="807" t="s">
        <v>2319</v>
      </c>
      <c r="C1600" s="594">
        <v>733.33</v>
      </c>
      <c r="D1600" s="595"/>
    </row>
    <row r="1601" spans="1:4" s="590" customFormat="1" ht="15">
      <c r="A1601" s="812" t="s">
        <v>2715</v>
      </c>
      <c r="B1601" s="807" t="s">
        <v>912</v>
      </c>
      <c r="C1601" s="594">
        <v>1001.42</v>
      </c>
      <c r="D1601" s="595"/>
    </row>
    <row r="1602" spans="1:4" s="590" customFormat="1" ht="15">
      <c r="A1602" s="812" t="s">
        <v>2716</v>
      </c>
      <c r="B1602" s="807" t="s">
        <v>912</v>
      </c>
      <c r="C1602" s="594">
        <v>1178.8699999999999</v>
      </c>
      <c r="D1602" s="595"/>
    </row>
    <row r="1603" spans="1:4" s="590" customFormat="1" ht="15">
      <c r="A1603" s="812" t="s">
        <v>2723</v>
      </c>
      <c r="B1603" s="807" t="s">
        <v>912</v>
      </c>
      <c r="C1603" s="594">
        <v>1178.8699999999999</v>
      </c>
      <c r="D1603" s="595"/>
    </row>
    <row r="1604" spans="1:4" s="590" customFormat="1" ht="15">
      <c r="A1604" s="812" t="s">
        <v>2588</v>
      </c>
      <c r="B1604" s="807" t="s">
        <v>912</v>
      </c>
      <c r="C1604" s="594">
        <v>1178.8699999999999</v>
      </c>
      <c r="D1604" s="595"/>
    </row>
    <row r="1605" spans="1:4" s="590" customFormat="1" ht="15">
      <c r="A1605" s="812" t="s">
        <v>2589</v>
      </c>
      <c r="B1605" s="807" t="s">
        <v>912</v>
      </c>
      <c r="C1605" s="594">
        <v>1819.93</v>
      </c>
      <c r="D1605" s="595"/>
    </row>
    <row r="1606" spans="1:4" s="590" customFormat="1" ht="15">
      <c r="A1606" s="812" t="s">
        <v>2478</v>
      </c>
      <c r="B1606" s="807" t="s">
        <v>912</v>
      </c>
      <c r="C1606" s="594">
        <v>1178.8699999999999</v>
      </c>
      <c r="D1606" s="595"/>
    </row>
    <row r="1607" spans="1:4" s="590" customFormat="1" ht="15">
      <c r="A1607" s="812" t="s">
        <v>2479</v>
      </c>
      <c r="B1607" s="807" t="s">
        <v>912</v>
      </c>
      <c r="C1607" s="594">
        <v>1178.8699999999999</v>
      </c>
      <c r="D1607" s="595"/>
    </row>
    <row r="1608" spans="1:4" s="590" customFormat="1" ht="15">
      <c r="A1608" s="812" t="s">
        <v>2482</v>
      </c>
      <c r="B1608" s="807" t="s">
        <v>912</v>
      </c>
      <c r="C1608" s="594">
        <v>1178.8699999999999</v>
      </c>
      <c r="D1608" s="595"/>
    </row>
    <row r="1609" spans="1:4" s="590" customFormat="1" ht="15">
      <c r="A1609" s="812" t="s">
        <v>2483</v>
      </c>
      <c r="B1609" s="807" t="s">
        <v>912</v>
      </c>
      <c r="C1609" s="594">
        <v>1178.8699999999999</v>
      </c>
      <c r="D1609" s="595"/>
    </row>
    <row r="1610" spans="1:4" s="590" customFormat="1" ht="15">
      <c r="A1610" s="812" t="s">
        <v>2484</v>
      </c>
      <c r="B1610" s="807" t="s">
        <v>912</v>
      </c>
      <c r="C1610" s="594">
        <v>1178.8699999999999</v>
      </c>
      <c r="D1610" s="595"/>
    </row>
    <row r="1611" spans="1:4" s="590" customFormat="1" ht="15">
      <c r="A1611" s="812" t="s">
        <v>2485</v>
      </c>
      <c r="B1611" s="807" t="s">
        <v>912</v>
      </c>
      <c r="C1611" s="594">
        <v>1178.8699999999999</v>
      </c>
      <c r="D1611" s="595"/>
    </row>
    <row r="1612" spans="1:4" s="590" customFormat="1" ht="15">
      <c r="A1612" s="812" t="s">
        <v>2486</v>
      </c>
      <c r="B1612" s="807" t="s">
        <v>912</v>
      </c>
      <c r="C1612" s="594">
        <v>1178.8699999999999</v>
      </c>
      <c r="D1612" s="595"/>
    </row>
    <row r="1613" spans="1:4" s="590" customFormat="1" ht="15">
      <c r="A1613" s="812" t="s">
        <v>2487</v>
      </c>
      <c r="B1613" s="807" t="s">
        <v>912</v>
      </c>
      <c r="C1613" s="594">
        <v>1001.42</v>
      </c>
      <c r="D1613" s="595"/>
    </row>
    <row r="1614" spans="1:4" s="590" customFormat="1" ht="15">
      <c r="A1614" s="812" t="s">
        <v>2488</v>
      </c>
      <c r="B1614" s="807" t="s">
        <v>912</v>
      </c>
      <c r="C1614" s="594">
        <v>1001.42</v>
      </c>
      <c r="D1614" s="595"/>
    </row>
    <row r="1615" spans="1:4" s="590" customFormat="1" ht="15">
      <c r="A1615" s="812" t="s">
        <v>2590</v>
      </c>
      <c r="B1615" s="807" t="s">
        <v>2319</v>
      </c>
      <c r="C1615" s="594">
        <v>733.33</v>
      </c>
      <c r="D1615" s="595"/>
    </row>
    <row r="1616" spans="1:4" s="590" customFormat="1" ht="15">
      <c r="A1616" s="812" t="s">
        <v>2593</v>
      </c>
      <c r="B1616" s="807" t="s">
        <v>912</v>
      </c>
      <c r="C1616" s="594">
        <v>1001.42</v>
      </c>
      <c r="D1616" s="595"/>
    </row>
    <row r="1617" spans="1:4" s="590" customFormat="1" ht="15">
      <c r="A1617" s="812" t="s">
        <v>2594</v>
      </c>
      <c r="B1617" s="807" t="s">
        <v>912</v>
      </c>
      <c r="C1617" s="594">
        <v>1178.8699999999999</v>
      </c>
      <c r="D1617" s="595"/>
    </row>
    <row r="1618" spans="1:4" s="590" customFormat="1" ht="15">
      <c r="A1618" s="812" t="s">
        <v>2595</v>
      </c>
      <c r="B1618" s="807" t="s">
        <v>912</v>
      </c>
      <c r="C1618" s="594">
        <v>1178.8699999999999</v>
      </c>
      <c r="D1618" s="595"/>
    </row>
    <row r="1619" spans="1:4" s="590" customFormat="1" ht="15">
      <c r="A1619" s="812" t="s">
        <v>2596</v>
      </c>
      <c r="B1619" s="807" t="s">
        <v>912</v>
      </c>
      <c r="C1619" s="594">
        <v>1178.8699999999999</v>
      </c>
      <c r="D1619" s="595"/>
    </row>
    <row r="1620" spans="1:4" s="590" customFormat="1" ht="15">
      <c r="A1620" s="812" t="s">
        <v>2597</v>
      </c>
      <c r="B1620" s="807" t="s">
        <v>912</v>
      </c>
      <c r="C1620" s="594">
        <v>1178.8699999999999</v>
      </c>
      <c r="D1620" s="595"/>
    </row>
    <row r="1621" spans="1:4" s="590" customFormat="1" ht="15">
      <c r="A1621" s="812" t="s">
        <v>2598</v>
      </c>
      <c r="B1621" s="807" t="s">
        <v>912</v>
      </c>
      <c r="C1621" s="594">
        <v>1178.8699999999999</v>
      </c>
      <c r="D1621" s="595"/>
    </row>
    <row r="1622" spans="1:4" s="590" customFormat="1" ht="15">
      <c r="A1622" s="812" t="s">
        <v>2599</v>
      </c>
      <c r="B1622" s="807" t="s">
        <v>912</v>
      </c>
      <c r="C1622" s="594">
        <v>1819.93</v>
      </c>
      <c r="D1622" s="595"/>
    </row>
    <row r="1623" spans="1:4" s="590" customFormat="1" ht="15">
      <c r="A1623" s="812" t="s">
        <v>2520</v>
      </c>
      <c r="B1623" s="807" t="s">
        <v>912</v>
      </c>
      <c r="C1623" s="594">
        <v>1819.93</v>
      </c>
      <c r="D1623" s="595"/>
    </row>
    <row r="1624" spans="1:4" s="590" customFormat="1" ht="15">
      <c r="A1624" s="812" t="s">
        <v>2542</v>
      </c>
      <c r="B1624" s="807" t="s">
        <v>2322</v>
      </c>
      <c r="C1624" s="594">
        <v>1273.71</v>
      </c>
      <c r="D1624" s="595"/>
    </row>
    <row r="1625" spans="1:4" s="590" customFormat="1" ht="15">
      <c r="A1625" s="812" t="s">
        <v>2585</v>
      </c>
      <c r="B1625" s="807" t="s">
        <v>912</v>
      </c>
      <c r="C1625" s="594">
        <v>1178.8699999999999</v>
      </c>
      <c r="D1625" s="595"/>
    </row>
    <row r="1626" spans="1:4" s="590" customFormat="1" ht="15">
      <c r="A1626" s="812" t="s">
        <v>2496</v>
      </c>
      <c r="B1626" s="807" t="s">
        <v>2396</v>
      </c>
      <c r="C1626" s="594">
        <v>459.86</v>
      </c>
      <c r="D1626" s="595"/>
    </row>
    <row r="1627" spans="1:4" s="590" customFormat="1" ht="15">
      <c r="A1627" s="812" t="s">
        <v>2507</v>
      </c>
      <c r="B1627" s="807" t="s">
        <v>2319</v>
      </c>
      <c r="C1627" s="594">
        <v>733.33</v>
      </c>
      <c r="D1627" s="595"/>
    </row>
    <row r="1628" spans="1:4" s="590" customFormat="1" ht="15">
      <c r="A1628" s="812" t="s">
        <v>2508</v>
      </c>
      <c r="B1628" s="807" t="s">
        <v>912</v>
      </c>
      <c r="C1628" s="594">
        <v>1001.42</v>
      </c>
      <c r="D1628" s="595"/>
    </row>
    <row r="1629" spans="1:4" s="590" customFormat="1" ht="15">
      <c r="A1629" s="812" t="s">
        <v>2509</v>
      </c>
      <c r="B1629" s="807" t="s">
        <v>912</v>
      </c>
      <c r="C1629" s="594">
        <v>1001.42</v>
      </c>
      <c r="D1629" s="595"/>
    </row>
    <row r="1630" spans="1:4" s="590" customFormat="1" ht="15">
      <c r="A1630" s="812" t="s">
        <v>2511</v>
      </c>
      <c r="B1630" s="807" t="s">
        <v>912</v>
      </c>
      <c r="C1630" s="594">
        <v>1178.8699999999999</v>
      </c>
      <c r="D1630" s="595"/>
    </row>
    <row r="1631" spans="1:4" s="590" customFormat="1" ht="15">
      <c r="A1631" s="812" t="s">
        <v>2512</v>
      </c>
      <c r="B1631" s="807" t="s">
        <v>912</v>
      </c>
      <c r="C1631" s="594">
        <v>1178.8699999999999</v>
      </c>
      <c r="D1631" s="595"/>
    </row>
    <row r="1632" spans="1:4" s="590" customFormat="1" ht="15">
      <c r="A1632" s="812" t="s">
        <v>2516</v>
      </c>
      <c r="B1632" s="807" t="s">
        <v>912</v>
      </c>
      <c r="C1632" s="594">
        <v>1819.93</v>
      </c>
      <c r="D1632" s="595"/>
    </row>
    <row r="1633" spans="1:4" s="590" customFormat="1" ht="15">
      <c r="A1633" s="812" t="s">
        <v>2710</v>
      </c>
      <c r="B1633" s="807" t="s">
        <v>912</v>
      </c>
      <c r="C1633" s="594">
        <v>1819.93</v>
      </c>
      <c r="D1633" s="595"/>
    </row>
    <row r="1634" spans="1:4" s="590" customFormat="1" ht="15">
      <c r="A1634" s="812" t="s">
        <v>2690</v>
      </c>
      <c r="B1634" s="807" t="s">
        <v>2322</v>
      </c>
      <c r="C1634" s="594">
        <v>1273.71</v>
      </c>
      <c r="D1634" s="595"/>
    </row>
    <row r="1635" spans="1:4" s="590" customFormat="1" ht="15">
      <c r="A1635" s="812" t="s">
        <v>2698</v>
      </c>
      <c r="B1635" s="807" t="s">
        <v>912</v>
      </c>
      <c r="C1635" s="594">
        <v>1178.8699999999999</v>
      </c>
      <c r="D1635" s="595"/>
    </row>
    <row r="1636" spans="1:4" s="590" customFormat="1" ht="15">
      <c r="A1636" s="812" t="s">
        <v>2699</v>
      </c>
      <c r="B1636" s="807" t="s">
        <v>912</v>
      </c>
      <c r="C1636" s="594">
        <v>1178.8699999999999</v>
      </c>
      <c r="D1636" s="595"/>
    </row>
    <row r="1637" spans="1:4" s="590" customFormat="1" ht="15">
      <c r="A1637" s="812" t="s">
        <v>2494</v>
      </c>
      <c r="B1637" s="807" t="s">
        <v>912</v>
      </c>
      <c r="C1637" s="594">
        <v>1001.42</v>
      </c>
      <c r="D1637" s="595"/>
    </row>
    <row r="1638" spans="1:4" s="590" customFormat="1" ht="15">
      <c r="A1638" s="812" t="s">
        <v>2455</v>
      </c>
      <c r="B1638" s="807" t="s">
        <v>912</v>
      </c>
      <c r="C1638" s="594">
        <v>1178.8699999999999</v>
      </c>
      <c r="D1638" s="595"/>
    </row>
    <row r="1639" spans="1:4" s="590" customFormat="1" ht="15">
      <c r="A1639" s="812" t="s">
        <v>2456</v>
      </c>
      <c r="B1639" s="807" t="s">
        <v>912</v>
      </c>
      <c r="C1639" s="594">
        <v>1178.8699999999999</v>
      </c>
      <c r="D1639" s="595"/>
    </row>
    <row r="1640" spans="1:4" s="590" customFormat="1" ht="15">
      <c r="A1640" s="812" t="s">
        <v>2457</v>
      </c>
      <c r="B1640" s="807" t="s">
        <v>912</v>
      </c>
      <c r="C1640" s="594">
        <v>1178.8699999999999</v>
      </c>
      <c r="D1640" s="595"/>
    </row>
    <row r="1641" spans="1:4" s="590" customFormat="1" ht="15">
      <c r="A1641" s="812" t="s">
        <v>2464</v>
      </c>
      <c r="B1641" s="807" t="s">
        <v>912</v>
      </c>
      <c r="C1641" s="594">
        <v>1178.8699999999999</v>
      </c>
      <c r="D1641" s="595"/>
    </row>
    <row r="1642" spans="1:4" s="590" customFormat="1" ht="15">
      <c r="A1642" s="812" t="s">
        <v>2465</v>
      </c>
      <c r="B1642" s="807" t="s">
        <v>2322</v>
      </c>
      <c r="C1642" s="594">
        <v>1273.71</v>
      </c>
      <c r="D1642" s="595"/>
    </row>
    <row r="1643" spans="1:4" s="590" customFormat="1" ht="15">
      <c r="A1643" s="812" t="s">
        <v>2466</v>
      </c>
      <c r="B1643" s="807" t="s">
        <v>2322</v>
      </c>
      <c r="C1643" s="594">
        <v>1273.71</v>
      </c>
      <c r="D1643" s="595"/>
    </row>
    <row r="1644" spans="1:4" s="590" customFormat="1" ht="15">
      <c r="A1644" s="812" t="s">
        <v>2473</v>
      </c>
      <c r="B1644" s="807" t="s">
        <v>2322</v>
      </c>
      <c r="C1644" s="594">
        <v>1273.71</v>
      </c>
      <c r="D1644" s="595"/>
    </row>
    <row r="1645" spans="1:4" s="590" customFormat="1" ht="15">
      <c r="A1645" s="812" t="s">
        <v>2474</v>
      </c>
      <c r="B1645" s="807" t="s">
        <v>2322</v>
      </c>
      <c r="C1645" s="594">
        <v>1273.71</v>
      </c>
      <c r="D1645" s="595"/>
    </row>
    <row r="1646" spans="1:4" s="590" customFormat="1" ht="15">
      <c r="A1646" s="812" t="s">
        <v>2489</v>
      </c>
      <c r="B1646" s="807" t="s">
        <v>912</v>
      </c>
      <c r="C1646" s="594">
        <v>1178.8699999999999</v>
      </c>
      <c r="D1646" s="595"/>
    </row>
    <row r="1647" spans="1:4" s="590" customFormat="1" ht="15">
      <c r="A1647" s="812" t="s">
        <v>2576</v>
      </c>
      <c r="B1647" s="807" t="s">
        <v>912</v>
      </c>
      <c r="C1647" s="594">
        <v>1178.8699999999999</v>
      </c>
      <c r="D1647" s="595"/>
    </row>
    <row r="1648" spans="1:4" s="590" customFormat="1" ht="15">
      <c r="A1648" s="812" t="s">
        <v>2526</v>
      </c>
      <c r="B1648" s="807" t="s">
        <v>912</v>
      </c>
      <c r="C1648" s="594">
        <v>1178.8699999999999</v>
      </c>
      <c r="D1648" s="595"/>
    </row>
    <row r="1649" spans="1:4" s="590" customFormat="1" ht="15">
      <c r="A1649" s="812" t="s">
        <v>2678</v>
      </c>
      <c r="B1649" s="807" t="s">
        <v>912</v>
      </c>
      <c r="C1649" s="594">
        <v>1178.8699999999999</v>
      </c>
      <c r="D1649" s="595"/>
    </row>
    <row r="1650" spans="1:4" s="590" customFormat="1" ht="15">
      <c r="A1650" s="812" t="s">
        <v>2622</v>
      </c>
      <c r="B1650" s="807" t="s">
        <v>912</v>
      </c>
      <c r="C1650" s="594">
        <v>1178.8699999999999</v>
      </c>
      <c r="D1650" s="595"/>
    </row>
    <row r="1651" spans="1:4" s="590" customFormat="1" ht="15">
      <c r="A1651" s="812" t="s">
        <v>2679</v>
      </c>
      <c r="B1651" s="807" t="s">
        <v>912</v>
      </c>
      <c r="C1651" s="594">
        <v>1178.8699999999999</v>
      </c>
      <c r="D1651" s="595"/>
    </row>
    <row r="1652" spans="1:4" s="590" customFormat="1" ht="15">
      <c r="A1652" s="812" t="s">
        <v>2680</v>
      </c>
      <c r="B1652" s="807" t="s">
        <v>912</v>
      </c>
      <c r="C1652" s="594">
        <v>1178.8699999999999</v>
      </c>
      <c r="D1652" s="595"/>
    </row>
    <row r="1653" spans="1:4" s="590" customFormat="1" ht="15">
      <c r="A1653" s="812" t="s">
        <v>2681</v>
      </c>
      <c r="B1653" s="807" t="s">
        <v>912</v>
      </c>
      <c r="C1653" s="594">
        <v>1178.8699999999999</v>
      </c>
      <c r="D1653" s="595"/>
    </row>
    <row r="1654" spans="1:4" s="590" customFormat="1" ht="15">
      <c r="A1654" s="812" t="s">
        <v>2682</v>
      </c>
      <c r="B1654" s="807" t="s">
        <v>912</v>
      </c>
      <c r="C1654" s="594">
        <v>1001.42</v>
      </c>
      <c r="D1654" s="595"/>
    </row>
    <row r="1655" spans="1:4" s="590" customFormat="1" ht="15">
      <c r="A1655" s="812" t="s">
        <v>2621</v>
      </c>
      <c r="B1655" s="807" t="s">
        <v>912</v>
      </c>
      <c r="C1655" s="594">
        <v>1178.8699999999999</v>
      </c>
      <c r="D1655" s="595"/>
    </row>
    <row r="1656" spans="1:4" s="590" customFormat="1" ht="15">
      <c r="A1656" s="812" t="s">
        <v>2712</v>
      </c>
      <c r="B1656" s="807" t="s">
        <v>912</v>
      </c>
      <c r="C1656" s="594">
        <v>1178.8699999999999</v>
      </c>
      <c r="D1656" s="595"/>
    </row>
    <row r="1657" spans="1:4" s="590" customFormat="1" ht="15">
      <c r="A1657" s="812" t="s">
        <v>2620</v>
      </c>
      <c r="B1657" s="807" t="s">
        <v>912</v>
      </c>
      <c r="C1657" s="594">
        <v>1819.93</v>
      </c>
      <c r="D1657" s="595"/>
    </row>
    <row r="1658" spans="1:4" s="590" customFormat="1" ht="15">
      <c r="A1658" s="812" t="s">
        <v>2693</v>
      </c>
      <c r="B1658" s="807" t="s">
        <v>912</v>
      </c>
      <c r="C1658" s="594">
        <v>1178.8699999999999</v>
      </c>
      <c r="D1658" s="595"/>
    </row>
    <row r="1659" spans="1:4" s="590" customFormat="1" ht="15">
      <c r="A1659" s="812" t="s">
        <v>2619</v>
      </c>
      <c r="B1659" s="807" t="s">
        <v>912</v>
      </c>
      <c r="C1659" s="594">
        <v>1819.93</v>
      </c>
      <c r="D1659" s="595"/>
    </row>
    <row r="1660" spans="1:4" s="590" customFormat="1" ht="15">
      <c r="A1660" s="812" t="s">
        <v>2615</v>
      </c>
      <c r="B1660" s="807" t="s">
        <v>2322</v>
      </c>
      <c r="C1660" s="594">
        <v>1273.71</v>
      </c>
      <c r="D1660" s="595"/>
    </row>
    <row r="1661" spans="1:4" s="590" customFormat="1" ht="15">
      <c r="A1661" s="812" t="s">
        <v>2614</v>
      </c>
      <c r="B1661" s="807" t="s">
        <v>912</v>
      </c>
      <c r="C1661" s="594">
        <v>1178.8699999999999</v>
      </c>
      <c r="D1661" s="595"/>
    </row>
    <row r="1662" spans="1:4" s="590" customFormat="1" ht="15">
      <c r="A1662" s="812" t="s">
        <v>2613</v>
      </c>
      <c r="B1662" s="807" t="s">
        <v>912</v>
      </c>
      <c r="C1662" s="594">
        <v>1178.8699999999999</v>
      </c>
      <c r="D1662" s="595"/>
    </row>
    <row r="1663" spans="1:4" s="590" customFormat="1" ht="15">
      <c r="A1663" s="812" t="s">
        <v>2612</v>
      </c>
      <c r="B1663" s="807" t="s">
        <v>912</v>
      </c>
      <c r="C1663" s="594">
        <v>1178.8699999999999</v>
      </c>
      <c r="D1663" s="595"/>
    </row>
    <row r="1664" spans="1:4" s="590" customFormat="1" ht="15">
      <c r="A1664" s="812" t="s">
        <v>2606</v>
      </c>
      <c r="B1664" s="807" t="s">
        <v>912</v>
      </c>
      <c r="C1664" s="594">
        <v>1178.8699999999999</v>
      </c>
      <c r="D1664" s="595"/>
    </row>
    <row r="1665" spans="1:4" s="590" customFormat="1" ht="15">
      <c r="A1665" s="812" t="s">
        <v>2713</v>
      </c>
      <c r="B1665" s="807" t="s">
        <v>912</v>
      </c>
      <c r="C1665" s="594">
        <v>1178.8699999999999</v>
      </c>
      <c r="D1665" s="595"/>
    </row>
    <row r="1666" spans="1:4" s="590" customFormat="1" ht="15">
      <c r="A1666" s="812" t="s">
        <v>2739</v>
      </c>
      <c r="B1666" s="807" t="s">
        <v>912</v>
      </c>
      <c r="C1666" s="594">
        <v>1819.65</v>
      </c>
      <c r="D1666" s="595"/>
    </row>
    <row r="1667" spans="1:4" s="590" customFormat="1" ht="15">
      <c r="A1667" s="812" t="s">
        <v>2605</v>
      </c>
      <c r="B1667" s="807" t="s">
        <v>912</v>
      </c>
      <c r="C1667" s="594">
        <v>1178.8699999999999</v>
      </c>
      <c r="D1667" s="595"/>
    </row>
    <row r="1668" spans="1:4" s="590" customFormat="1" ht="15">
      <c r="A1668" s="812" t="s">
        <v>2674</v>
      </c>
      <c r="B1668" s="807" t="s">
        <v>912</v>
      </c>
      <c r="C1668" s="594">
        <v>1178.8699999999999</v>
      </c>
      <c r="D1668" s="595"/>
    </row>
    <row r="1669" spans="1:4" s="590" customFormat="1" ht="15">
      <c r="A1669" s="812" t="s">
        <v>2673</v>
      </c>
      <c r="B1669" s="807" t="s">
        <v>912</v>
      </c>
      <c r="C1669" s="594">
        <v>1178.8699999999999</v>
      </c>
      <c r="D1669" s="595"/>
    </row>
    <row r="1670" spans="1:4" s="590" customFormat="1" ht="15">
      <c r="A1670" s="812" t="s">
        <v>2672</v>
      </c>
      <c r="B1670" s="807" t="s">
        <v>912</v>
      </c>
      <c r="C1670" s="594">
        <v>1178.8699999999999</v>
      </c>
      <c r="D1670" s="595"/>
    </row>
    <row r="1671" spans="1:4" s="590" customFormat="1" ht="15">
      <c r="A1671" s="812" t="s">
        <v>2671</v>
      </c>
      <c r="B1671" s="807" t="s">
        <v>2322</v>
      </c>
      <c r="C1671" s="594">
        <v>1273.71</v>
      </c>
      <c r="D1671" s="595"/>
    </row>
    <row r="1672" spans="1:4" s="590" customFormat="1" ht="15">
      <c r="A1672" s="812" t="s">
        <v>2670</v>
      </c>
      <c r="B1672" s="807" t="s">
        <v>912</v>
      </c>
      <c r="C1672" s="594">
        <v>1819.93</v>
      </c>
      <c r="D1672" s="595"/>
    </row>
    <row r="1673" spans="1:4" s="590" customFormat="1" ht="15">
      <c r="A1673" s="812" t="s">
        <v>2611</v>
      </c>
      <c r="B1673" s="807" t="s">
        <v>912</v>
      </c>
      <c r="C1673" s="594">
        <v>1178.8699999999999</v>
      </c>
      <c r="D1673" s="595"/>
    </row>
    <row r="1674" spans="1:4" s="590" customFormat="1" ht="15">
      <c r="A1674" s="812" t="s">
        <v>2610</v>
      </c>
      <c r="B1674" s="807" t="s">
        <v>912</v>
      </c>
      <c r="C1674" s="594">
        <v>1178.8699999999999</v>
      </c>
      <c r="D1674" s="595"/>
    </row>
    <row r="1675" spans="1:4" s="590" customFormat="1" ht="15">
      <c r="A1675" s="812" t="s">
        <v>2608</v>
      </c>
      <c r="B1675" s="807" t="s">
        <v>912</v>
      </c>
      <c r="C1675" s="594">
        <v>1001.42</v>
      </c>
      <c r="D1675" s="595"/>
    </row>
    <row r="1676" spans="1:4" s="590" customFormat="1" ht="15">
      <c r="A1676" s="812" t="s">
        <v>2607</v>
      </c>
      <c r="B1676" s="807" t="s">
        <v>2319</v>
      </c>
      <c r="C1676" s="594">
        <v>733.33</v>
      </c>
      <c r="D1676" s="595"/>
    </row>
    <row r="1677" spans="1:4" s="590" customFormat="1" ht="15">
      <c r="A1677" s="812" t="s">
        <v>2686</v>
      </c>
      <c r="B1677" s="807" t="s">
        <v>912</v>
      </c>
      <c r="C1677" s="594">
        <v>1178.8699999999999</v>
      </c>
      <c r="D1677" s="595"/>
    </row>
    <row r="1678" spans="1:4" s="590" customFormat="1" ht="15">
      <c r="A1678" s="812" t="s">
        <v>2738</v>
      </c>
      <c r="B1678" s="807" t="s">
        <v>2319</v>
      </c>
      <c r="C1678" s="594">
        <v>733.33</v>
      </c>
      <c r="D1678" s="595"/>
    </row>
    <row r="1679" spans="1:4" s="590" customFormat="1" ht="15">
      <c r="A1679" s="812" t="s">
        <v>2737</v>
      </c>
      <c r="B1679" s="807" t="s">
        <v>912</v>
      </c>
      <c r="C1679" s="594">
        <v>1178.8699999999999</v>
      </c>
      <c r="D1679" s="595"/>
    </row>
    <row r="1680" spans="1:4" s="590" customFormat="1" ht="15">
      <c r="A1680" s="812" t="s">
        <v>2736</v>
      </c>
      <c r="B1680" s="807" t="s">
        <v>912</v>
      </c>
      <c r="C1680" s="594">
        <v>1178.8699999999999</v>
      </c>
      <c r="D1680" s="595"/>
    </row>
    <row r="1681" spans="1:4" s="590" customFormat="1" ht="15">
      <c r="A1681" s="812" t="s">
        <v>2728</v>
      </c>
      <c r="B1681" s="807" t="s">
        <v>912</v>
      </c>
      <c r="C1681" s="594">
        <v>1178.8699999999999</v>
      </c>
      <c r="D1681" s="595"/>
    </row>
    <row r="1682" spans="1:4" s="590" customFormat="1" ht="15">
      <c r="A1682" s="812" t="s">
        <v>2727</v>
      </c>
      <c r="B1682" s="807" t="s">
        <v>912</v>
      </c>
      <c r="C1682" s="594">
        <v>1178.8699999999999</v>
      </c>
      <c r="D1682" s="595"/>
    </row>
    <row r="1683" spans="1:4" s="590" customFormat="1" ht="15">
      <c r="A1683" s="812" t="s">
        <v>2722</v>
      </c>
      <c r="B1683" s="807" t="s">
        <v>912</v>
      </c>
      <c r="C1683" s="594">
        <v>1178.8699999999999</v>
      </c>
      <c r="D1683" s="595"/>
    </row>
    <row r="1684" spans="1:4" s="590" customFormat="1" ht="15">
      <c r="A1684" s="812" t="s">
        <v>2721</v>
      </c>
      <c r="B1684" s="807" t="s">
        <v>912</v>
      </c>
      <c r="C1684" s="594">
        <v>1178.8699999999999</v>
      </c>
      <c r="D1684" s="595"/>
    </row>
    <row r="1685" spans="1:4" s="590" customFormat="1" ht="15">
      <c r="A1685" s="812" t="s">
        <v>2720</v>
      </c>
      <c r="B1685" s="807" t="s">
        <v>912</v>
      </c>
      <c r="C1685" s="594">
        <v>1178.8699999999999</v>
      </c>
      <c r="D1685" s="595"/>
    </row>
    <row r="1686" spans="1:4" s="590" customFormat="1" ht="15">
      <c r="A1686" s="812" t="s">
        <v>2719</v>
      </c>
      <c r="B1686" s="807" t="s">
        <v>912</v>
      </c>
      <c r="C1686" s="594">
        <v>1178.8699999999999</v>
      </c>
      <c r="D1686" s="595"/>
    </row>
    <row r="1687" spans="1:4" s="590" customFormat="1" ht="15">
      <c r="A1687" s="812" t="s">
        <v>2718</v>
      </c>
      <c r="B1687" s="807" t="s">
        <v>2322</v>
      </c>
      <c r="C1687" s="594">
        <v>1273.71</v>
      </c>
      <c r="D1687" s="595"/>
    </row>
    <row r="1688" spans="1:4" s="590" customFormat="1" ht="15">
      <c r="A1688" s="812" t="s">
        <v>2717</v>
      </c>
      <c r="B1688" s="807" t="s">
        <v>912</v>
      </c>
      <c r="C1688" s="594">
        <v>1819.93</v>
      </c>
      <c r="D1688" s="595"/>
    </row>
    <row r="1689" spans="1:4" s="590" customFormat="1" ht="15">
      <c r="A1689" s="812" t="s">
        <v>2697</v>
      </c>
      <c r="B1689" s="807" t="s">
        <v>912</v>
      </c>
      <c r="C1689" s="594">
        <v>1819.93</v>
      </c>
      <c r="D1689" s="595"/>
    </row>
    <row r="1690" spans="1:4" s="590" customFormat="1" ht="15">
      <c r="A1690" s="812" t="s">
        <v>2696</v>
      </c>
      <c r="B1690" s="807" t="s">
        <v>912</v>
      </c>
      <c r="C1690" s="594">
        <v>1178.8699999999999</v>
      </c>
      <c r="D1690" s="595"/>
    </row>
    <row r="1691" spans="1:4" s="590" customFormat="1" ht="15">
      <c r="A1691" s="812" t="s">
        <v>2685</v>
      </c>
      <c r="B1691" s="807" t="s">
        <v>912</v>
      </c>
      <c r="C1691" s="594">
        <v>1178.8699999999999</v>
      </c>
      <c r="D1691" s="595"/>
    </row>
    <row r="1692" spans="1:4" s="590" customFormat="1" ht="15">
      <c r="A1692" s="812" t="s">
        <v>2684</v>
      </c>
      <c r="B1692" s="807" t="s">
        <v>912</v>
      </c>
      <c r="C1692" s="594">
        <v>1178.8699999999999</v>
      </c>
      <c r="D1692" s="595"/>
    </row>
    <row r="1693" spans="1:4" s="590" customFormat="1" ht="15">
      <c r="A1693" s="812" t="s">
        <v>2683</v>
      </c>
      <c r="B1693" s="807" t="s">
        <v>912</v>
      </c>
      <c r="C1693" s="594">
        <v>1001.42</v>
      </c>
      <c r="D1693" s="595"/>
    </row>
    <row r="1694" spans="1:4" s="590" customFormat="1" ht="15">
      <c r="A1694" s="812" t="s">
        <v>2633</v>
      </c>
      <c r="B1694" s="807" t="s">
        <v>2319</v>
      </c>
      <c r="C1694" s="594">
        <v>733.33</v>
      </c>
      <c r="D1694" s="595"/>
    </row>
    <row r="1695" spans="1:4" s="590" customFormat="1" ht="15">
      <c r="A1695" s="812" t="s">
        <v>2632</v>
      </c>
      <c r="B1695" s="807" t="s">
        <v>912</v>
      </c>
      <c r="C1695" s="594">
        <v>1178.8699999999999</v>
      </c>
      <c r="D1695" s="595"/>
    </row>
    <row r="1696" spans="1:4" s="590" customFormat="1" ht="15">
      <c r="A1696" s="812" t="s">
        <v>2631</v>
      </c>
      <c r="B1696" s="807" t="s">
        <v>912</v>
      </c>
      <c r="C1696" s="594">
        <v>1178.8699999999999</v>
      </c>
      <c r="D1696" s="595"/>
    </row>
    <row r="1697" spans="1:4" s="590" customFormat="1" ht="15">
      <c r="A1697" s="812" t="s">
        <v>2630</v>
      </c>
      <c r="B1697" s="807" t="s">
        <v>912</v>
      </c>
      <c r="C1697" s="594">
        <v>1178.8699999999999</v>
      </c>
      <c r="D1697" s="595"/>
    </row>
    <row r="1698" spans="1:4" s="590" customFormat="1" ht="15">
      <c r="A1698" s="812" t="s">
        <v>2629</v>
      </c>
      <c r="B1698" s="807" t="s">
        <v>912</v>
      </c>
      <c r="C1698" s="594">
        <v>1178.8699999999999</v>
      </c>
      <c r="D1698" s="595"/>
    </row>
    <row r="1699" spans="1:4" s="590" customFormat="1" ht="15">
      <c r="A1699" s="812" t="s">
        <v>2628</v>
      </c>
      <c r="B1699" s="807" t="s">
        <v>912</v>
      </c>
      <c r="C1699" s="594">
        <v>1178.8699999999999</v>
      </c>
      <c r="D1699" s="595"/>
    </row>
    <row r="1700" spans="1:4" s="590" customFormat="1" ht="15">
      <c r="A1700" s="812" t="s">
        <v>2627</v>
      </c>
      <c r="B1700" s="807" t="s">
        <v>912</v>
      </c>
      <c r="C1700" s="594">
        <v>1819.93</v>
      </c>
      <c r="D1700" s="595"/>
    </row>
    <row r="1701" spans="1:4" s="590" customFormat="1" ht="15">
      <c r="A1701" s="812" t="s">
        <v>2638</v>
      </c>
      <c r="B1701" s="807" t="s">
        <v>2322</v>
      </c>
      <c r="C1701" s="594">
        <v>1273.71</v>
      </c>
      <c r="D1701" s="595"/>
    </row>
    <row r="1702" spans="1:4" s="590" customFormat="1" ht="15">
      <c r="A1702" s="812" t="s">
        <v>2637</v>
      </c>
      <c r="B1702" s="807" t="s">
        <v>912</v>
      </c>
      <c r="C1702" s="594">
        <v>1178.8699999999999</v>
      </c>
      <c r="D1702" s="595"/>
    </row>
    <row r="1703" spans="1:4" s="590" customFormat="1" ht="15">
      <c r="A1703" s="812" t="s">
        <v>2636</v>
      </c>
      <c r="B1703" s="807" t="s">
        <v>912</v>
      </c>
      <c r="C1703" s="594">
        <v>1178.8699999999999</v>
      </c>
      <c r="D1703" s="595"/>
    </row>
    <row r="1704" spans="1:4" s="590" customFormat="1" ht="15">
      <c r="A1704" s="812" t="s">
        <v>2676</v>
      </c>
      <c r="B1704" s="807" t="s">
        <v>912</v>
      </c>
      <c r="C1704" s="594">
        <v>1819.93</v>
      </c>
      <c r="D1704" s="595"/>
    </row>
    <row r="1705" spans="1:4" s="590" customFormat="1" ht="15">
      <c r="A1705" s="812" t="s">
        <v>2635</v>
      </c>
      <c r="B1705" s="807" t="s">
        <v>912</v>
      </c>
      <c r="C1705" s="594">
        <v>1178.8699999999999</v>
      </c>
      <c r="D1705" s="595"/>
    </row>
    <row r="1706" spans="1:4" s="590" customFormat="1" ht="15">
      <c r="A1706" s="812" t="s">
        <v>2634</v>
      </c>
      <c r="B1706" s="807" t="s">
        <v>912</v>
      </c>
      <c r="C1706" s="594">
        <v>1001.42</v>
      </c>
      <c r="D1706" s="595"/>
    </row>
    <row r="1707" spans="1:4" s="590" customFormat="1" ht="15">
      <c r="A1707" s="812" t="s">
        <v>2677</v>
      </c>
      <c r="B1707" s="807" t="s">
        <v>912</v>
      </c>
      <c r="C1707" s="594">
        <v>1819.93</v>
      </c>
      <c r="D1707" s="595"/>
    </row>
    <row r="1708" spans="1:4" s="590" customFormat="1" ht="15">
      <c r="A1708" s="812" t="s">
        <v>2491</v>
      </c>
      <c r="B1708" s="807" t="s">
        <v>912</v>
      </c>
      <c r="C1708" s="594">
        <v>1178.8699999999999</v>
      </c>
      <c r="D1708" s="595"/>
    </row>
    <row r="1709" spans="1:4" s="590" customFormat="1" ht="15">
      <c r="A1709" s="812" t="s">
        <v>2658</v>
      </c>
      <c r="B1709" s="807" t="s">
        <v>912</v>
      </c>
      <c r="C1709" s="594">
        <v>1178.8699999999999</v>
      </c>
      <c r="D1709" s="595"/>
    </row>
    <row r="1710" spans="1:4" s="590" customFormat="1" ht="15">
      <c r="A1710" s="812" t="s">
        <v>2657</v>
      </c>
      <c r="B1710" s="807" t="s">
        <v>912</v>
      </c>
      <c r="C1710" s="594">
        <v>1001.42</v>
      </c>
      <c r="D1710" s="595"/>
    </row>
    <row r="1711" spans="1:4" s="590" customFormat="1" ht="15">
      <c r="A1711" s="812" t="s">
        <v>2647</v>
      </c>
      <c r="B1711" s="807" t="s">
        <v>912</v>
      </c>
      <c r="C1711" s="594">
        <v>1001.42</v>
      </c>
      <c r="D1711" s="595"/>
    </row>
    <row r="1712" spans="1:4" s="590" customFormat="1" ht="15">
      <c r="A1712" s="812" t="s">
        <v>2646</v>
      </c>
      <c r="B1712" s="807" t="s">
        <v>912</v>
      </c>
      <c r="C1712" s="594">
        <v>1178.8699999999999</v>
      </c>
      <c r="D1712" s="595"/>
    </row>
    <row r="1713" spans="1:4" s="590" customFormat="1" ht="15">
      <c r="A1713" s="812" t="s">
        <v>2645</v>
      </c>
      <c r="B1713" s="807" t="s">
        <v>912</v>
      </c>
      <c r="C1713" s="594">
        <v>1178.8699999999999</v>
      </c>
      <c r="D1713" s="595"/>
    </row>
    <row r="1714" spans="1:4" s="590" customFormat="1" ht="15">
      <c r="A1714" s="812" t="s">
        <v>2644</v>
      </c>
      <c r="B1714" s="807" t="s">
        <v>912</v>
      </c>
      <c r="C1714" s="594">
        <v>1178.8699999999999</v>
      </c>
      <c r="D1714" s="595"/>
    </row>
    <row r="1715" spans="1:4" s="590" customFormat="1" ht="15">
      <c r="A1715" s="812" t="s">
        <v>2643</v>
      </c>
      <c r="B1715" s="807" t="s">
        <v>912</v>
      </c>
      <c r="C1715" s="594">
        <v>1819.93</v>
      </c>
      <c r="D1715" s="595"/>
    </row>
    <row r="1716" spans="1:4" s="590" customFormat="1" ht="15">
      <c r="A1716" s="812" t="s">
        <v>2492</v>
      </c>
      <c r="B1716" s="807" t="s">
        <v>912</v>
      </c>
      <c r="C1716" s="594">
        <v>1819.93</v>
      </c>
      <c r="D1716" s="595"/>
    </row>
    <row r="1717" spans="1:4" s="590" customFormat="1" ht="15">
      <c r="A1717" s="812" t="s">
        <v>2642</v>
      </c>
      <c r="B1717" s="807" t="s">
        <v>912</v>
      </c>
      <c r="C1717" s="594">
        <v>1819.93</v>
      </c>
      <c r="D1717" s="595"/>
    </row>
    <row r="1718" spans="1:4" s="590" customFormat="1" ht="15">
      <c r="A1718" s="812" t="s">
        <v>2650</v>
      </c>
      <c r="B1718" s="807" t="s">
        <v>912</v>
      </c>
      <c r="C1718" s="594">
        <v>1178.8699999999999</v>
      </c>
      <c r="D1718" s="595"/>
    </row>
    <row r="1719" spans="1:4" s="590" customFormat="1" ht="15">
      <c r="A1719" s="812" t="s">
        <v>2649</v>
      </c>
      <c r="B1719" s="807" t="s">
        <v>912</v>
      </c>
      <c r="C1719" s="594">
        <v>1178.8699999999999</v>
      </c>
      <c r="D1719" s="595"/>
    </row>
    <row r="1720" spans="1:4" s="590" customFormat="1" ht="15">
      <c r="A1720" s="812" t="s">
        <v>2500</v>
      </c>
      <c r="B1720" s="807" t="s">
        <v>2501</v>
      </c>
      <c r="C1720" s="594">
        <v>23105.86</v>
      </c>
      <c r="D1720" s="595"/>
    </row>
    <row r="1721" spans="1:4" s="590" customFormat="1" ht="15">
      <c r="A1721" s="812" t="s">
        <v>2495</v>
      </c>
      <c r="B1721" s="807" t="s">
        <v>912</v>
      </c>
      <c r="C1721" s="594">
        <v>1178.8699999999999</v>
      </c>
      <c r="D1721" s="595"/>
    </row>
    <row r="1722" spans="1:4" s="590" customFormat="1" ht="15">
      <c r="A1722" s="812" t="s">
        <v>2499</v>
      </c>
      <c r="B1722" s="807" t="s">
        <v>912</v>
      </c>
      <c r="C1722" s="594">
        <v>1178.8699999999999</v>
      </c>
      <c r="D1722" s="595"/>
    </row>
    <row r="1723" spans="1:4" s="590" customFormat="1" ht="15">
      <c r="A1723" s="812" t="s">
        <v>2502</v>
      </c>
      <c r="B1723" s="807" t="s">
        <v>912</v>
      </c>
      <c r="C1723" s="594">
        <v>1001.42</v>
      </c>
      <c r="D1723" s="595"/>
    </row>
    <row r="1724" spans="1:4" s="590" customFormat="1" ht="15">
      <c r="A1724" s="812" t="s">
        <v>2503</v>
      </c>
      <c r="B1724" s="807" t="s">
        <v>912</v>
      </c>
      <c r="C1724" s="594">
        <v>1001.42</v>
      </c>
      <c r="D1724" s="595"/>
    </row>
    <row r="1725" spans="1:4" s="590" customFormat="1" ht="15">
      <c r="A1725" s="812" t="s">
        <v>2504</v>
      </c>
      <c r="B1725" s="807" t="s">
        <v>912</v>
      </c>
      <c r="C1725" s="594">
        <v>1001.42</v>
      </c>
      <c r="D1725" s="595"/>
    </row>
    <row r="1726" spans="1:4" s="590" customFormat="1" ht="15">
      <c r="A1726" s="812" t="s">
        <v>2648</v>
      </c>
      <c r="B1726" s="807" t="s">
        <v>912</v>
      </c>
      <c r="C1726" s="594">
        <v>1178.8699999999999</v>
      </c>
      <c r="D1726" s="595"/>
    </row>
    <row r="1727" spans="1:4" s="590" customFormat="1" ht="15">
      <c r="A1727" s="812" t="s">
        <v>2505</v>
      </c>
      <c r="B1727" s="807" t="s">
        <v>2319</v>
      </c>
      <c r="C1727" s="594">
        <v>733.33</v>
      </c>
      <c r="D1727" s="595"/>
    </row>
    <row r="1728" spans="1:4" s="590" customFormat="1" ht="15">
      <c r="A1728" s="812" t="s">
        <v>2506</v>
      </c>
      <c r="B1728" s="807" t="s">
        <v>2319</v>
      </c>
      <c r="C1728" s="594">
        <v>733.33</v>
      </c>
      <c r="D1728" s="595"/>
    </row>
    <row r="1729" spans="1:4" s="590" customFormat="1" ht="15">
      <c r="A1729" s="812" t="s">
        <v>2518</v>
      </c>
      <c r="B1729" s="807" t="s">
        <v>2319</v>
      </c>
      <c r="C1729" s="594">
        <v>733.33</v>
      </c>
      <c r="D1729" s="595"/>
    </row>
    <row r="1730" spans="1:4" s="590" customFormat="1" ht="15">
      <c r="A1730" s="812" t="s">
        <v>2519</v>
      </c>
      <c r="B1730" s="807" t="s">
        <v>912</v>
      </c>
      <c r="C1730" s="594">
        <v>1001.42</v>
      </c>
      <c r="D1730" s="595"/>
    </row>
    <row r="1731" spans="1:4" s="590" customFormat="1" ht="15">
      <c r="A1731" s="812" t="s">
        <v>2641</v>
      </c>
      <c r="B1731" s="807" t="s">
        <v>912</v>
      </c>
      <c r="C1731" s="594">
        <v>1178.8699999999999</v>
      </c>
      <c r="D1731" s="595"/>
    </row>
    <row r="1732" spans="1:4" s="590" customFormat="1" ht="15">
      <c r="A1732" s="812" t="s">
        <v>2640</v>
      </c>
      <c r="B1732" s="807" t="s">
        <v>912</v>
      </c>
      <c r="C1732" s="594">
        <v>1001.42</v>
      </c>
      <c r="D1732" s="595"/>
    </row>
    <row r="1733" spans="1:4" s="590" customFormat="1" ht="15">
      <c r="A1733" s="812" t="s">
        <v>2525</v>
      </c>
      <c r="B1733" s="807" t="s">
        <v>912</v>
      </c>
      <c r="C1733" s="594">
        <v>1178.8699999999999</v>
      </c>
      <c r="D1733" s="595"/>
    </row>
    <row r="1734" spans="1:4" s="590" customFormat="1" ht="15">
      <c r="A1734" s="812" t="s">
        <v>2689</v>
      </c>
      <c r="B1734" s="807" t="s">
        <v>912</v>
      </c>
      <c r="C1734" s="594">
        <v>1178.8699999999999</v>
      </c>
      <c r="D1734" s="595"/>
    </row>
    <row r="1735" spans="1:4" s="590" customFormat="1" ht="15">
      <c r="A1735" s="812" t="s">
        <v>2694</v>
      </c>
      <c r="B1735" s="807" t="s">
        <v>912</v>
      </c>
      <c r="C1735" s="594">
        <v>1001.42</v>
      </c>
      <c r="D1735" s="595"/>
    </row>
    <row r="1736" spans="1:4" s="590" customFormat="1" ht="15">
      <c r="A1736" s="812" t="s">
        <v>2695</v>
      </c>
      <c r="B1736" s="807" t="s">
        <v>912</v>
      </c>
      <c r="C1736" s="594">
        <v>1001.42</v>
      </c>
      <c r="D1736" s="595"/>
    </row>
    <row r="1737" spans="1:4" s="590" customFormat="1" ht="15">
      <c r="A1737" s="812" t="s">
        <v>2663</v>
      </c>
      <c r="B1737" s="807" t="s">
        <v>912</v>
      </c>
      <c r="C1737" s="594">
        <v>1178.8699999999999</v>
      </c>
      <c r="D1737" s="595"/>
    </row>
    <row r="1738" spans="1:4" s="590" customFormat="1" ht="15">
      <c r="A1738" s="812" t="s">
        <v>2688</v>
      </c>
      <c r="B1738" s="807" t="s">
        <v>912</v>
      </c>
      <c r="C1738" s="594">
        <v>1178.8699999999999</v>
      </c>
      <c r="D1738" s="595"/>
    </row>
    <row r="1739" spans="1:4" s="590" customFormat="1" ht="15">
      <c r="A1739" s="812" t="s">
        <v>2707</v>
      </c>
      <c r="B1739" s="807" t="s">
        <v>2319</v>
      </c>
      <c r="C1739" s="594">
        <v>733.33</v>
      </c>
      <c r="D1739" s="595"/>
    </row>
    <row r="1740" spans="1:4" s="590" customFormat="1" ht="15">
      <c r="A1740" s="812" t="s">
        <v>2662</v>
      </c>
      <c r="B1740" s="807" t="s">
        <v>912</v>
      </c>
      <c r="C1740" s="594">
        <v>1178.8699999999999</v>
      </c>
      <c r="D1740" s="595"/>
    </row>
    <row r="1741" spans="1:4" s="590" customFormat="1" ht="15">
      <c r="A1741" s="812" t="s">
        <v>2661</v>
      </c>
      <c r="B1741" s="807" t="s">
        <v>912</v>
      </c>
      <c r="C1741" s="594">
        <v>1178.8699999999999</v>
      </c>
      <c r="D1741" s="595"/>
    </row>
    <row r="1742" spans="1:4" s="590" customFormat="1" ht="15">
      <c r="A1742" s="812" t="s">
        <v>2691</v>
      </c>
      <c r="B1742" s="807" t="s">
        <v>912</v>
      </c>
      <c r="C1742" s="594">
        <v>1178.8699999999999</v>
      </c>
      <c r="D1742" s="595"/>
    </row>
    <row r="1743" spans="1:4" s="590" customFormat="1" ht="15">
      <c r="A1743" s="812" t="s">
        <v>2692</v>
      </c>
      <c r="B1743" s="807" t="s">
        <v>912</v>
      </c>
      <c r="C1743" s="594">
        <v>1178.8699999999999</v>
      </c>
      <c r="D1743" s="595"/>
    </row>
    <row r="1744" spans="1:4" s="590" customFormat="1" ht="15">
      <c r="A1744" s="812" t="s">
        <v>2660</v>
      </c>
      <c r="B1744" s="807" t="s">
        <v>912</v>
      </c>
      <c r="C1744" s="594">
        <v>1178.8699999999999</v>
      </c>
      <c r="D1744" s="595"/>
    </row>
    <row r="1745" spans="1:4" s="590" customFormat="1" ht="15">
      <c r="A1745" s="812" t="s">
        <v>2656</v>
      </c>
      <c r="B1745" s="807" t="s">
        <v>2319</v>
      </c>
      <c r="C1745" s="594">
        <v>733.33</v>
      </c>
      <c r="D1745" s="595"/>
    </row>
    <row r="1746" spans="1:4" s="590" customFormat="1" ht="15">
      <c r="A1746" s="812" t="s">
        <v>2655</v>
      </c>
      <c r="B1746" s="807" t="s">
        <v>912</v>
      </c>
      <c r="C1746" s="594">
        <v>1001.42</v>
      </c>
      <c r="D1746" s="595"/>
    </row>
    <row r="1747" spans="1:4" s="590" customFormat="1" ht="15">
      <c r="A1747" s="812" t="s">
        <v>2654</v>
      </c>
      <c r="B1747" s="807" t="s">
        <v>912</v>
      </c>
      <c r="C1747" s="594">
        <v>1178.8699999999999</v>
      </c>
      <c r="D1747" s="595"/>
    </row>
    <row r="1748" spans="1:4" s="590" customFormat="1" ht="15">
      <c r="A1748" s="812" t="s">
        <v>2653</v>
      </c>
      <c r="B1748" s="807" t="s">
        <v>912</v>
      </c>
      <c r="C1748" s="594">
        <v>1178.8699999999999</v>
      </c>
      <c r="D1748" s="595"/>
    </row>
    <row r="1749" spans="1:4" s="590" customFormat="1" ht="15">
      <c r="A1749" s="812" t="s">
        <v>2652</v>
      </c>
      <c r="B1749" s="807" t="s">
        <v>2322</v>
      </c>
      <c r="C1749" s="594">
        <v>1273.71</v>
      </c>
      <c r="D1749" s="595"/>
    </row>
    <row r="1750" spans="1:4" s="590" customFormat="1" ht="15">
      <c r="A1750" s="812" t="s">
        <v>2687</v>
      </c>
      <c r="B1750" s="807" t="s">
        <v>912</v>
      </c>
      <c r="C1750" s="594">
        <v>1178.8699999999999</v>
      </c>
      <c r="D1750" s="595"/>
    </row>
    <row r="1751" spans="1:4" s="590" customFormat="1" ht="15">
      <c r="A1751" s="812" t="s">
        <v>2708</v>
      </c>
      <c r="B1751" s="807" t="s">
        <v>912</v>
      </c>
      <c r="C1751" s="594">
        <v>1178.8699999999999</v>
      </c>
      <c r="D1751" s="595"/>
    </row>
    <row r="1752" spans="1:4" s="590" customFormat="1" ht="15">
      <c r="A1752" s="812" t="s">
        <v>2709</v>
      </c>
      <c r="B1752" s="807" t="s">
        <v>912</v>
      </c>
      <c r="C1752" s="594">
        <v>1178.8699999999999</v>
      </c>
      <c r="D1752" s="595"/>
    </row>
    <row r="1753" spans="1:4" s="590" customFormat="1" ht="15">
      <c r="A1753" s="812" t="s">
        <v>2490</v>
      </c>
      <c r="B1753" s="807" t="s">
        <v>912</v>
      </c>
      <c r="C1753" s="594">
        <v>1178.8699999999999</v>
      </c>
      <c r="D1753" s="595"/>
    </row>
    <row r="1754" spans="1:4" s="590" customFormat="1" ht="15">
      <c r="A1754" s="812" t="s">
        <v>2706</v>
      </c>
      <c r="B1754" s="807" t="s">
        <v>912</v>
      </c>
      <c r="C1754" s="594">
        <v>1178.8699999999999</v>
      </c>
      <c r="D1754" s="595"/>
    </row>
    <row r="1755" spans="1:4" s="590" customFormat="1" ht="15">
      <c r="A1755" s="812" t="s">
        <v>2651</v>
      </c>
      <c r="B1755" s="807" t="s">
        <v>2322</v>
      </c>
      <c r="C1755" s="594">
        <v>1273.71</v>
      </c>
      <c r="D1755" s="595"/>
    </row>
    <row r="1756" spans="1:4" s="590" customFormat="1" ht="15">
      <c r="A1756" s="812" t="s">
        <v>2742</v>
      </c>
      <c r="B1756" s="807" t="s">
        <v>2743</v>
      </c>
      <c r="C1756" s="594">
        <v>834045.3</v>
      </c>
      <c r="D1756" s="595"/>
    </row>
    <row r="1757" spans="1:4" s="590" customFormat="1" ht="15">
      <c r="A1757" s="812" t="s">
        <v>2744</v>
      </c>
      <c r="B1757" s="807" t="s">
        <v>2745</v>
      </c>
      <c r="C1757" s="594">
        <v>149662.70000000001</v>
      </c>
      <c r="D1757" s="595"/>
    </row>
    <row r="1758" spans="1:4" s="590" customFormat="1" ht="15">
      <c r="A1758" s="812" t="s">
        <v>2748</v>
      </c>
      <c r="B1758" s="807" t="s">
        <v>2749</v>
      </c>
      <c r="C1758" s="594">
        <v>66081.58</v>
      </c>
      <c r="D1758" s="595"/>
    </row>
    <row r="1759" spans="1:4" s="590" customFormat="1" ht="15">
      <c r="A1759" s="812" t="s">
        <v>2746</v>
      </c>
      <c r="B1759" s="807" t="s">
        <v>2747</v>
      </c>
      <c r="C1759" s="594">
        <v>415645.74</v>
      </c>
      <c r="D1759" s="595"/>
    </row>
    <row r="1760" spans="1:4" s="590" customFormat="1" ht="15">
      <c r="A1760" s="812" t="s">
        <v>2750</v>
      </c>
      <c r="B1760" s="807" t="s">
        <v>2751</v>
      </c>
      <c r="C1760" s="594">
        <v>103173.96</v>
      </c>
      <c r="D1760" s="595"/>
    </row>
    <row r="1761" spans="1:4" s="590" customFormat="1" ht="15">
      <c r="A1761" s="812" t="s">
        <v>2753</v>
      </c>
      <c r="B1761" s="807" t="s">
        <v>2754</v>
      </c>
      <c r="C1761" s="594">
        <v>46748.17</v>
      </c>
      <c r="D1761" s="595"/>
    </row>
    <row r="1762" spans="1:4" s="590" customFormat="1" ht="15">
      <c r="A1762" s="812" t="s">
        <v>2752</v>
      </c>
      <c r="B1762" s="807" t="s">
        <v>2751</v>
      </c>
      <c r="C1762" s="594">
        <v>103173.96</v>
      </c>
      <c r="D1762" s="595"/>
    </row>
    <row r="1763" spans="1:4" s="590" customFormat="1" ht="15">
      <c r="A1763" s="812" t="s">
        <v>2759</v>
      </c>
      <c r="B1763" s="807" t="s">
        <v>2758</v>
      </c>
      <c r="C1763" s="594">
        <v>4250</v>
      </c>
      <c r="D1763" s="595"/>
    </row>
    <row r="1764" spans="1:4" s="590" customFormat="1" ht="15">
      <c r="A1764" s="812" t="s">
        <v>2757</v>
      </c>
      <c r="B1764" s="807" t="s">
        <v>2758</v>
      </c>
      <c r="C1764" s="594">
        <v>4250</v>
      </c>
      <c r="D1764" s="595"/>
    </row>
    <row r="1765" spans="1:4" s="590" customFormat="1" ht="15">
      <c r="A1765" s="812" t="s">
        <v>2755</v>
      </c>
      <c r="B1765" s="807" t="s">
        <v>2756</v>
      </c>
      <c r="C1765" s="594">
        <v>10050</v>
      </c>
      <c r="D1765" s="595"/>
    </row>
    <row r="1766" spans="1:4" s="590" customFormat="1" ht="15">
      <c r="A1766" s="812" t="s">
        <v>2763</v>
      </c>
      <c r="B1766" s="807" t="s">
        <v>2761</v>
      </c>
      <c r="C1766" s="594">
        <v>877.84</v>
      </c>
      <c r="D1766" s="595"/>
    </row>
    <row r="1767" spans="1:4" s="590" customFormat="1" ht="15">
      <c r="A1767" s="812" t="s">
        <v>2762</v>
      </c>
      <c r="B1767" s="807" t="s">
        <v>2761</v>
      </c>
      <c r="C1767" s="594">
        <v>877.84</v>
      </c>
      <c r="D1767" s="595"/>
    </row>
    <row r="1768" spans="1:4" s="590" customFormat="1" ht="15">
      <c r="A1768" s="812" t="s">
        <v>2764</v>
      </c>
      <c r="B1768" s="807" t="s">
        <v>2761</v>
      </c>
      <c r="C1768" s="594">
        <v>877.85</v>
      </c>
      <c r="D1768" s="595"/>
    </row>
    <row r="1769" spans="1:4" s="590" customFormat="1" ht="15">
      <c r="A1769" s="812" t="s">
        <v>2760</v>
      </c>
      <c r="B1769" s="807" t="s">
        <v>2761</v>
      </c>
      <c r="C1769" s="594">
        <v>877.84</v>
      </c>
      <c r="D1769" s="595"/>
    </row>
    <row r="1770" spans="1:4" s="590" customFormat="1" ht="15">
      <c r="A1770" s="812" t="s">
        <v>2765</v>
      </c>
      <c r="B1770" s="807" t="s">
        <v>2766</v>
      </c>
      <c r="C1770" s="594">
        <v>599206</v>
      </c>
      <c r="D1770" s="595"/>
    </row>
    <row r="1771" spans="1:4" s="590" customFormat="1" ht="15">
      <c r="A1771" s="812" t="s">
        <v>2797</v>
      </c>
      <c r="B1771" s="807" t="s">
        <v>2788</v>
      </c>
      <c r="C1771" s="594">
        <v>4194.6499999999996</v>
      </c>
      <c r="D1771" s="595"/>
    </row>
    <row r="1772" spans="1:4" s="590" customFormat="1" ht="15">
      <c r="A1772" s="812" t="s">
        <v>2772</v>
      </c>
      <c r="B1772" s="807" t="s">
        <v>2770</v>
      </c>
      <c r="C1772" s="594">
        <v>1297.27</v>
      </c>
      <c r="D1772" s="595"/>
    </row>
    <row r="1773" spans="1:4" s="590" customFormat="1" ht="15">
      <c r="A1773" s="812" t="s">
        <v>2812</v>
      </c>
      <c r="B1773" s="807" t="s">
        <v>2770</v>
      </c>
      <c r="C1773" s="594">
        <v>1297.27</v>
      </c>
      <c r="D1773" s="595"/>
    </row>
    <row r="1774" spans="1:4" s="590" customFormat="1" ht="15">
      <c r="A1774" s="812" t="s">
        <v>2786</v>
      </c>
      <c r="B1774" s="807" t="s">
        <v>2770</v>
      </c>
      <c r="C1774" s="594">
        <v>1297.27</v>
      </c>
      <c r="D1774" s="595"/>
    </row>
    <row r="1775" spans="1:4" s="590" customFormat="1" ht="15">
      <c r="A1775" s="812" t="s">
        <v>2787</v>
      </c>
      <c r="B1775" s="807" t="s">
        <v>2788</v>
      </c>
      <c r="C1775" s="594">
        <v>4194.6499999999996</v>
      </c>
      <c r="D1775" s="595"/>
    </row>
    <row r="1776" spans="1:4" s="590" customFormat="1" ht="15">
      <c r="A1776" s="812" t="s">
        <v>2818</v>
      </c>
      <c r="B1776" s="807" t="s">
        <v>3159</v>
      </c>
      <c r="C1776" s="594">
        <v>182120</v>
      </c>
      <c r="D1776" s="595"/>
    </row>
    <row r="1777" spans="1:4" s="590" customFormat="1" ht="15">
      <c r="A1777" s="812" t="s">
        <v>2789</v>
      </c>
      <c r="B1777" s="807" t="s">
        <v>2770</v>
      </c>
      <c r="C1777" s="594">
        <v>1297.27</v>
      </c>
      <c r="D1777" s="595"/>
    </row>
    <row r="1778" spans="1:4" s="590" customFormat="1" ht="15">
      <c r="A1778" s="812" t="s">
        <v>2802</v>
      </c>
      <c r="B1778" s="807" t="s">
        <v>2770</v>
      </c>
      <c r="C1778" s="594">
        <v>1297.27</v>
      </c>
      <c r="D1778" s="595"/>
    </row>
    <row r="1779" spans="1:4" s="590" customFormat="1" ht="15">
      <c r="A1779" s="812" t="s">
        <v>2779</v>
      </c>
      <c r="B1779" s="807" t="s">
        <v>2770</v>
      </c>
      <c r="C1779" s="594">
        <v>1297.27</v>
      </c>
      <c r="D1779" s="595"/>
    </row>
    <row r="1780" spans="1:4" s="590" customFormat="1" ht="15">
      <c r="A1780" s="812" t="s">
        <v>2796</v>
      </c>
      <c r="B1780" s="807" t="s">
        <v>2788</v>
      </c>
      <c r="C1780" s="594">
        <v>4194.6499999999996</v>
      </c>
      <c r="D1780" s="595"/>
    </row>
    <row r="1781" spans="1:4" s="590" customFormat="1" ht="15">
      <c r="A1781" s="812" t="s">
        <v>2798</v>
      </c>
      <c r="B1781" s="807" t="s">
        <v>2788</v>
      </c>
      <c r="C1781" s="594">
        <v>4194.6499999999996</v>
      </c>
      <c r="D1781" s="595"/>
    </row>
    <row r="1782" spans="1:4" s="590" customFormat="1" ht="15">
      <c r="A1782" s="812" t="s">
        <v>2803</v>
      </c>
      <c r="B1782" s="807" t="s">
        <v>2804</v>
      </c>
      <c r="C1782" s="594">
        <v>10314.719999999999</v>
      </c>
      <c r="D1782" s="595"/>
    </row>
    <row r="1783" spans="1:4" s="590" customFormat="1" ht="15">
      <c r="A1783" s="812" t="s">
        <v>2817</v>
      </c>
      <c r="B1783" s="807" t="s">
        <v>2770</v>
      </c>
      <c r="C1783" s="594">
        <v>1297.27</v>
      </c>
      <c r="D1783" s="595"/>
    </row>
    <row r="1784" spans="1:4" s="590" customFormat="1" ht="15">
      <c r="A1784" s="812" t="s">
        <v>2815</v>
      </c>
      <c r="B1784" s="807" t="s">
        <v>2770</v>
      </c>
      <c r="C1784" s="594">
        <v>1297.27</v>
      </c>
      <c r="D1784" s="595"/>
    </row>
    <row r="1785" spans="1:4" s="590" customFormat="1" ht="15">
      <c r="A1785" s="812" t="s">
        <v>2813</v>
      </c>
      <c r="B1785" s="807" t="s">
        <v>2788</v>
      </c>
      <c r="C1785" s="594">
        <v>4194.6499999999996</v>
      </c>
      <c r="D1785" s="595"/>
    </row>
    <row r="1786" spans="1:4" s="590" customFormat="1" ht="15">
      <c r="A1786" s="812" t="s">
        <v>2808</v>
      </c>
      <c r="B1786" s="807" t="s">
        <v>2770</v>
      </c>
      <c r="C1786" s="594">
        <v>1297.27</v>
      </c>
      <c r="D1786" s="595"/>
    </row>
    <row r="1787" spans="1:4" s="590" customFormat="1" ht="15">
      <c r="A1787" s="812" t="s">
        <v>2814</v>
      </c>
      <c r="B1787" s="807" t="s">
        <v>2770</v>
      </c>
      <c r="C1787" s="594">
        <v>1297.27</v>
      </c>
      <c r="D1787" s="595"/>
    </row>
    <row r="1788" spans="1:4" s="590" customFormat="1" ht="15">
      <c r="A1788" s="812" t="s">
        <v>2816</v>
      </c>
      <c r="B1788" s="807" t="s">
        <v>2770</v>
      </c>
      <c r="C1788" s="594">
        <v>1297.27</v>
      </c>
      <c r="D1788" s="595"/>
    </row>
    <row r="1789" spans="1:4" s="590" customFormat="1" ht="15">
      <c r="A1789" s="812" t="s">
        <v>2811</v>
      </c>
      <c r="B1789" s="807" t="s">
        <v>2770</v>
      </c>
      <c r="C1789" s="594">
        <v>1297.27</v>
      </c>
      <c r="D1789" s="595"/>
    </row>
    <row r="1790" spans="1:4" s="590" customFormat="1" ht="15">
      <c r="A1790" s="812" t="s">
        <v>2776</v>
      </c>
      <c r="B1790" s="807" t="s">
        <v>2770</v>
      </c>
      <c r="C1790" s="594">
        <v>1297.27</v>
      </c>
      <c r="D1790" s="595"/>
    </row>
    <row r="1791" spans="1:4" s="590" customFormat="1" ht="15">
      <c r="A1791" s="812" t="s">
        <v>2821</v>
      </c>
      <c r="B1791" s="807" t="s">
        <v>2788</v>
      </c>
      <c r="C1791" s="594">
        <v>4194.6499999999996</v>
      </c>
      <c r="D1791" s="595"/>
    </row>
    <row r="1792" spans="1:4" s="590" customFormat="1" ht="15">
      <c r="A1792" s="812" t="s">
        <v>2781</v>
      </c>
      <c r="B1792" s="807" t="s">
        <v>2770</v>
      </c>
      <c r="C1792" s="594">
        <v>1297.27</v>
      </c>
      <c r="D1792" s="595"/>
    </row>
    <row r="1793" spans="1:4" s="590" customFormat="1" ht="15">
      <c r="A1793" s="812" t="s">
        <v>2785</v>
      </c>
      <c r="B1793" s="807" t="s">
        <v>2770</v>
      </c>
      <c r="C1793" s="594">
        <v>1297.27</v>
      </c>
      <c r="D1793" s="595"/>
    </row>
    <row r="1794" spans="1:4" s="590" customFormat="1" ht="15">
      <c r="A1794" s="812" t="s">
        <v>2809</v>
      </c>
      <c r="B1794" s="807" t="s">
        <v>2770</v>
      </c>
      <c r="C1794" s="594">
        <v>1297.27</v>
      </c>
      <c r="D1794" s="595"/>
    </row>
    <row r="1795" spans="1:4" s="590" customFormat="1" ht="15">
      <c r="A1795" s="812" t="s">
        <v>2807</v>
      </c>
      <c r="B1795" s="807" t="s">
        <v>2770</v>
      </c>
      <c r="C1795" s="594">
        <v>1297.27</v>
      </c>
      <c r="D1795" s="595"/>
    </row>
    <row r="1796" spans="1:4" s="590" customFormat="1" ht="15">
      <c r="A1796" s="812" t="s">
        <v>2810</v>
      </c>
      <c r="B1796" s="807" t="s">
        <v>2766</v>
      </c>
      <c r="C1796" s="594">
        <v>14250</v>
      </c>
      <c r="D1796" s="595"/>
    </row>
    <row r="1797" spans="1:4" s="590" customFormat="1" ht="15">
      <c r="A1797" s="812" t="s">
        <v>2820</v>
      </c>
      <c r="B1797" s="807" t="s">
        <v>2770</v>
      </c>
      <c r="C1797" s="594">
        <v>1297.27</v>
      </c>
      <c r="D1797" s="595"/>
    </row>
    <row r="1798" spans="1:4" s="590" customFormat="1" ht="15">
      <c r="A1798" s="812" t="s">
        <v>2793</v>
      </c>
      <c r="B1798" s="807" t="s">
        <v>2788</v>
      </c>
      <c r="C1798" s="594">
        <v>4194.6499999999996</v>
      </c>
      <c r="D1798" s="595"/>
    </row>
    <row r="1799" spans="1:4" s="590" customFormat="1" ht="15">
      <c r="A1799" s="812" t="s">
        <v>2784</v>
      </c>
      <c r="B1799" s="807" t="s">
        <v>2770</v>
      </c>
      <c r="C1799" s="594">
        <v>1297.27</v>
      </c>
      <c r="D1799" s="595"/>
    </row>
    <row r="1800" spans="1:4" s="590" customFormat="1" ht="15">
      <c r="A1800" s="812" t="s">
        <v>2775</v>
      </c>
      <c r="B1800" s="807" t="s">
        <v>2770</v>
      </c>
      <c r="C1800" s="594">
        <v>1297.27</v>
      </c>
      <c r="D1800" s="595"/>
    </row>
    <row r="1801" spans="1:4" s="590" customFormat="1" ht="15">
      <c r="A1801" s="812" t="s">
        <v>2783</v>
      </c>
      <c r="B1801" s="807" t="s">
        <v>2770</v>
      </c>
      <c r="C1801" s="594">
        <v>1297.27</v>
      </c>
      <c r="D1801" s="595"/>
    </row>
    <row r="1802" spans="1:4" s="590" customFormat="1" ht="15">
      <c r="A1802" s="812" t="s">
        <v>2801</v>
      </c>
      <c r="B1802" s="807" t="s">
        <v>2770</v>
      </c>
      <c r="C1802" s="594">
        <v>1297.27</v>
      </c>
      <c r="D1802" s="595"/>
    </row>
    <row r="1803" spans="1:4" s="590" customFormat="1" ht="15">
      <c r="A1803" s="812" t="s">
        <v>2799</v>
      </c>
      <c r="B1803" s="807" t="s">
        <v>2770</v>
      </c>
      <c r="C1803" s="594">
        <v>1297.27</v>
      </c>
      <c r="D1803" s="595"/>
    </row>
    <row r="1804" spans="1:4" s="590" customFormat="1" ht="15">
      <c r="A1804" s="812" t="s">
        <v>2767</v>
      </c>
      <c r="B1804" s="807" t="s">
        <v>2768</v>
      </c>
      <c r="C1804" s="594">
        <v>6413.26</v>
      </c>
      <c r="D1804" s="595"/>
    </row>
    <row r="1805" spans="1:4" s="590" customFormat="1" ht="15">
      <c r="A1805" s="812" t="s">
        <v>2769</v>
      </c>
      <c r="B1805" s="807" t="s">
        <v>2770</v>
      </c>
      <c r="C1805" s="594">
        <v>1297.27</v>
      </c>
      <c r="D1805" s="595"/>
    </row>
    <row r="1806" spans="1:4" s="590" customFormat="1" ht="15">
      <c r="A1806" s="812" t="s">
        <v>2782</v>
      </c>
      <c r="B1806" s="807" t="s">
        <v>2770</v>
      </c>
      <c r="C1806" s="594">
        <v>1297.27</v>
      </c>
      <c r="D1806" s="595"/>
    </row>
    <row r="1807" spans="1:4" s="590" customFormat="1" ht="15">
      <c r="A1807" s="812" t="s">
        <v>2790</v>
      </c>
      <c r="B1807" s="807" t="s">
        <v>2770</v>
      </c>
      <c r="C1807" s="594">
        <v>1297.27</v>
      </c>
      <c r="D1807" s="595"/>
    </row>
    <row r="1808" spans="1:4" s="590" customFormat="1" ht="15">
      <c r="A1808" s="812" t="s">
        <v>2777</v>
      </c>
      <c r="B1808" s="807" t="s">
        <v>2770</v>
      </c>
      <c r="C1808" s="594">
        <v>1297.27</v>
      </c>
      <c r="D1808" s="595"/>
    </row>
    <row r="1809" spans="1:4" s="590" customFormat="1" ht="15">
      <c r="A1809" s="812" t="s">
        <v>2771</v>
      </c>
      <c r="B1809" s="807" t="s">
        <v>2770</v>
      </c>
      <c r="C1809" s="594">
        <v>1297.27</v>
      </c>
      <c r="D1809" s="595"/>
    </row>
    <row r="1810" spans="1:4" s="590" customFormat="1" ht="15">
      <c r="A1810" s="812" t="s">
        <v>2780</v>
      </c>
      <c r="B1810" s="807" t="s">
        <v>2770</v>
      </c>
      <c r="C1810" s="594">
        <v>1297.27</v>
      </c>
      <c r="D1810" s="595"/>
    </row>
    <row r="1811" spans="1:4" s="590" customFormat="1" ht="15">
      <c r="A1811" s="812" t="s">
        <v>2773</v>
      </c>
      <c r="B1811" s="807" t="s">
        <v>2770</v>
      </c>
      <c r="C1811" s="594">
        <v>1297.27</v>
      </c>
      <c r="D1811" s="595"/>
    </row>
    <row r="1812" spans="1:4" s="590" customFormat="1" ht="15">
      <c r="A1812" s="812" t="s">
        <v>2806</v>
      </c>
      <c r="B1812" s="807" t="s">
        <v>2770</v>
      </c>
      <c r="C1812" s="594">
        <v>1297.27</v>
      </c>
      <c r="D1812" s="595"/>
    </row>
    <row r="1813" spans="1:4" s="590" customFormat="1" ht="15">
      <c r="A1813" s="812" t="s">
        <v>2774</v>
      </c>
      <c r="B1813" s="807" t="s">
        <v>2770</v>
      </c>
      <c r="C1813" s="594">
        <v>1297.27</v>
      </c>
      <c r="D1813" s="595"/>
    </row>
    <row r="1814" spans="1:4" s="590" customFormat="1" ht="15">
      <c r="A1814" s="812" t="s">
        <v>2791</v>
      </c>
      <c r="B1814" s="807" t="s">
        <v>2792</v>
      </c>
      <c r="C1814" s="594">
        <v>6006.13</v>
      </c>
      <c r="D1814" s="595"/>
    </row>
    <row r="1815" spans="1:4" s="590" customFormat="1" ht="15">
      <c r="A1815" s="812" t="s">
        <v>2805</v>
      </c>
      <c r="B1815" s="807" t="s">
        <v>2770</v>
      </c>
      <c r="C1815" s="594">
        <v>1297.27</v>
      </c>
      <c r="D1815" s="595"/>
    </row>
    <row r="1816" spans="1:4" s="590" customFormat="1" ht="15">
      <c r="A1816" s="812" t="s">
        <v>2800</v>
      </c>
      <c r="B1816" s="807" t="s">
        <v>2770</v>
      </c>
      <c r="C1816" s="594">
        <v>1297.27</v>
      </c>
      <c r="D1816" s="595"/>
    </row>
    <row r="1817" spans="1:4" s="590" customFormat="1" ht="15">
      <c r="A1817" s="812" t="s">
        <v>2819</v>
      </c>
      <c r="B1817" s="807" t="s">
        <v>2770</v>
      </c>
      <c r="C1817" s="594">
        <v>1297.27</v>
      </c>
      <c r="D1817" s="595"/>
    </row>
    <row r="1818" spans="1:4" s="590" customFormat="1" ht="15">
      <c r="A1818" s="812" t="s">
        <v>2778</v>
      </c>
      <c r="B1818" s="807" t="s">
        <v>2770</v>
      </c>
      <c r="C1818" s="594">
        <v>1297.27</v>
      </c>
      <c r="D1818" s="595"/>
    </row>
    <row r="1819" spans="1:4" s="590" customFormat="1" ht="15">
      <c r="A1819" s="812" t="s">
        <v>2794</v>
      </c>
      <c r="B1819" s="807" t="s">
        <v>2770</v>
      </c>
      <c r="C1819" s="594">
        <v>1297.27</v>
      </c>
      <c r="D1819" s="595"/>
    </row>
    <row r="1820" spans="1:4" s="590" customFormat="1" ht="15">
      <c r="A1820" s="812" t="s">
        <v>2795</v>
      </c>
      <c r="B1820" s="807" t="s">
        <v>2770</v>
      </c>
      <c r="C1820" s="594">
        <v>1297.27</v>
      </c>
      <c r="D1820" s="595"/>
    </row>
    <row r="1821" spans="1:4" s="590" customFormat="1" ht="15">
      <c r="A1821" s="812" t="s">
        <v>2824</v>
      </c>
      <c r="B1821" s="807" t="s">
        <v>3160</v>
      </c>
      <c r="C1821" s="594">
        <v>2697</v>
      </c>
      <c r="D1821" s="595"/>
    </row>
    <row r="1822" spans="1:4" s="590" customFormat="1" ht="15">
      <c r="A1822" s="812" t="s">
        <v>2825</v>
      </c>
      <c r="B1822" s="807" t="s">
        <v>3161</v>
      </c>
      <c r="C1822" s="594">
        <v>6960</v>
      </c>
      <c r="D1822" s="595"/>
    </row>
    <row r="1823" spans="1:4" s="590" customFormat="1" ht="15">
      <c r="A1823" s="812" t="s">
        <v>2822</v>
      </c>
      <c r="B1823" s="807" t="s">
        <v>2823</v>
      </c>
      <c r="C1823" s="594">
        <v>1943</v>
      </c>
      <c r="D1823" s="595"/>
    </row>
    <row r="1824" spans="1:4" s="590" customFormat="1" ht="15">
      <c r="A1824" s="812" t="s">
        <v>2859</v>
      </c>
      <c r="B1824" s="807" t="s">
        <v>2860</v>
      </c>
      <c r="C1824" s="594">
        <v>792579.66</v>
      </c>
      <c r="D1824" s="595"/>
    </row>
    <row r="1825" spans="1:4" s="590" customFormat="1" ht="15">
      <c r="A1825" s="812" t="s">
        <v>2828</v>
      </c>
      <c r="B1825" s="807" t="s">
        <v>2829</v>
      </c>
      <c r="C1825" s="594">
        <v>289807.53999999998</v>
      </c>
      <c r="D1825" s="595"/>
    </row>
    <row r="1826" spans="1:4" s="590" customFormat="1" ht="15">
      <c r="A1826" s="812" t="s">
        <v>2834</v>
      </c>
      <c r="B1826" s="807" t="s">
        <v>2831</v>
      </c>
      <c r="C1826" s="594">
        <v>1946.87</v>
      </c>
      <c r="D1826" s="595"/>
    </row>
    <row r="1827" spans="1:4" s="590" customFormat="1" ht="15">
      <c r="A1827" s="812" t="s">
        <v>2868</v>
      </c>
      <c r="B1827" s="807" t="s">
        <v>2831</v>
      </c>
      <c r="C1827" s="594">
        <v>1946.87</v>
      </c>
      <c r="D1827" s="595"/>
    </row>
    <row r="1828" spans="1:4" s="590" customFormat="1" ht="15">
      <c r="A1828" s="812" t="s">
        <v>2835</v>
      </c>
      <c r="B1828" s="807" t="s">
        <v>2831</v>
      </c>
      <c r="C1828" s="594">
        <v>1946.87</v>
      </c>
      <c r="D1828" s="595"/>
    </row>
    <row r="1829" spans="1:4" s="590" customFormat="1" ht="15">
      <c r="A1829" s="812" t="s">
        <v>2833</v>
      </c>
      <c r="B1829" s="807" t="s">
        <v>2831</v>
      </c>
      <c r="C1829" s="594">
        <v>1946.87</v>
      </c>
      <c r="D1829" s="595"/>
    </row>
    <row r="1830" spans="1:4" s="590" customFormat="1" ht="15">
      <c r="A1830" s="812" t="s">
        <v>2858</v>
      </c>
      <c r="B1830" s="807" t="s">
        <v>2831</v>
      </c>
      <c r="C1830" s="594">
        <v>1946.87</v>
      </c>
      <c r="D1830" s="595"/>
    </row>
    <row r="1831" spans="1:4" s="590" customFormat="1" ht="15">
      <c r="A1831" s="812" t="s">
        <v>2849</v>
      </c>
      <c r="B1831" s="807" t="s">
        <v>2850</v>
      </c>
      <c r="C1831" s="594">
        <v>262416.65999999997</v>
      </c>
      <c r="D1831" s="595"/>
    </row>
    <row r="1832" spans="1:4" s="590" customFormat="1" ht="15">
      <c r="A1832" s="812" t="s">
        <v>2855</v>
      </c>
      <c r="B1832" s="807" t="s">
        <v>2856</v>
      </c>
      <c r="C1832" s="594">
        <v>149998.79999999999</v>
      </c>
      <c r="D1832" s="595"/>
    </row>
    <row r="1833" spans="1:4" s="590" customFormat="1" ht="15">
      <c r="A1833" s="812" t="s">
        <v>2841</v>
      </c>
      <c r="B1833" s="807" t="s">
        <v>2827</v>
      </c>
      <c r="C1833" s="594">
        <v>1183.33</v>
      </c>
      <c r="D1833" s="595"/>
    </row>
    <row r="1834" spans="1:4" s="590" customFormat="1" ht="15">
      <c r="A1834" s="812" t="s">
        <v>2842</v>
      </c>
      <c r="B1834" s="807" t="s">
        <v>2831</v>
      </c>
      <c r="C1834" s="594">
        <v>1946.87</v>
      </c>
      <c r="D1834" s="595"/>
    </row>
    <row r="1835" spans="1:4" s="590" customFormat="1" ht="15">
      <c r="A1835" s="812" t="s">
        <v>2843</v>
      </c>
      <c r="B1835" s="807" t="s">
        <v>2844</v>
      </c>
      <c r="C1835" s="594">
        <v>5662.83</v>
      </c>
      <c r="D1835" s="595"/>
    </row>
    <row r="1836" spans="1:4" s="590" customFormat="1" ht="15">
      <c r="A1836" s="812" t="s">
        <v>2839</v>
      </c>
      <c r="B1836" s="807" t="s">
        <v>2831</v>
      </c>
      <c r="C1836" s="594">
        <v>1946.87</v>
      </c>
      <c r="D1836" s="595"/>
    </row>
    <row r="1837" spans="1:4" s="590" customFormat="1" ht="15">
      <c r="A1837" s="812" t="s">
        <v>2845</v>
      </c>
      <c r="B1837" s="807" t="s">
        <v>2827</v>
      </c>
      <c r="C1837" s="594">
        <v>1183.33</v>
      </c>
      <c r="D1837" s="595"/>
    </row>
    <row r="1838" spans="1:4" s="590" customFormat="1" ht="15">
      <c r="A1838" s="812" t="s">
        <v>2846</v>
      </c>
      <c r="B1838" s="807" t="s">
        <v>2847</v>
      </c>
      <c r="C1838" s="594">
        <v>30015</v>
      </c>
      <c r="D1838" s="595"/>
    </row>
    <row r="1839" spans="1:4" s="590" customFormat="1" ht="15">
      <c r="A1839" s="812" t="s">
        <v>2871</v>
      </c>
      <c r="B1839" s="807" t="s">
        <v>2827</v>
      </c>
      <c r="C1839" s="594">
        <v>1183.33</v>
      </c>
      <c r="D1839" s="595"/>
    </row>
    <row r="1840" spans="1:4" s="590" customFormat="1" ht="15">
      <c r="A1840" s="812" t="s">
        <v>2838</v>
      </c>
      <c r="B1840" s="807" t="s">
        <v>2827</v>
      </c>
      <c r="C1840" s="594">
        <v>1183.33</v>
      </c>
      <c r="D1840" s="595"/>
    </row>
    <row r="1841" spans="1:4" s="590" customFormat="1" ht="15">
      <c r="A1841" s="812" t="s">
        <v>2837</v>
      </c>
      <c r="B1841" s="807" t="s">
        <v>2831</v>
      </c>
      <c r="C1841" s="594">
        <v>1946.87</v>
      </c>
      <c r="D1841" s="595"/>
    </row>
    <row r="1842" spans="1:4" s="590" customFormat="1" ht="15">
      <c r="A1842" s="812" t="s">
        <v>2848</v>
      </c>
      <c r="B1842" s="807" t="s">
        <v>2827</v>
      </c>
      <c r="C1842" s="594">
        <v>1183.33</v>
      </c>
      <c r="D1842" s="595"/>
    </row>
    <row r="1843" spans="1:4" s="590" customFormat="1" ht="15">
      <c r="A1843" s="812" t="s">
        <v>2873</v>
      </c>
      <c r="B1843" s="807" t="s">
        <v>2827</v>
      </c>
      <c r="C1843" s="594">
        <v>1183.33</v>
      </c>
      <c r="D1843" s="595"/>
    </row>
    <row r="1844" spans="1:4" s="590" customFormat="1" ht="15">
      <c r="A1844" s="812" t="s">
        <v>2836</v>
      </c>
      <c r="B1844" s="807" t="s">
        <v>2827</v>
      </c>
      <c r="C1844" s="594">
        <v>1183.33</v>
      </c>
      <c r="D1844" s="595"/>
    </row>
    <row r="1845" spans="1:4" s="590" customFormat="1" ht="15">
      <c r="A1845" s="812" t="s">
        <v>2832</v>
      </c>
      <c r="B1845" s="807" t="s">
        <v>2827</v>
      </c>
      <c r="C1845" s="594">
        <v>1183.33</v>
      </c>
      <c r="D1845" s="595"/>
    </row>
    <row r="1846" spans="1:4" s="590" customFormat="1" ht="15">
      <c r="A1846" s="812" t="s">
        <v>2830</v>
      </c>
      <c r="B1846" s="807" t="s">
        <v>2831</v>
      </c>
      <c r="C1846" s="594">
        <v>1946.87</v>
      </c>
      <c r="D1846" s="595"/>
    </row>
    <row r="1847" spans="1:4" s="590" customFormat="1" ht="15">
      <c r="A1847" s="812" t="s">
        <v>2870</v>
      </c>
      <c r="B1847" s="807" t="s">
        <v>2831</v>
      </c>
      <c r="C1847" s="594">
        <v>1946.87</v>
      </c>
      <c r="D1847" s="595"/>
    </row>
    <row r="1848" spans="1:4" s="590" customFormat="1" ht="15">
      <c r="A1848" s="812" t="s">
        <v>2862</v>
      </c>
      <c r="B1848" s="807" t="s">
        <v>2831</v>
      </c>
      <c r="C1848" s="594">
        <v>1946.87</v>
      </c>
      <c r="D1848" s="595"/>
    </row>
    <row r="1849" spans="1:4" s="590" customFormat="1" ht="15">
      <c r="A1849" s="812" t="s">
        <v>2857</v>
      </c>
      <c r="B1849" s="807" t="s">
        <v>2827</v>
      </c>
      <c r="C1849" s="594">
        <v>1183.33</v>
      </c>
      <c r="D1849" s="595"/>
    </row>
    <row r="1850" spans="1:4" s="590" customFormat="1" ht="15">
      <c r="A1850" s="812" t="s">
        <v>2863</v>
      </c>
      <c r="B1850" s="807" t="s">
        <v>2827</v>
      </c>
      <c r="C1850" s="594">
        <v>1183.33</v>
      </c>
      <c r="D1850" s="595"/>
    </row>
    <row r="1851" spans="1:4" s="590" customFormat="1" ht="15">
      <c r="A1851" s="812" t="s">
        <v>2872</v>
      </c>
      <c r="B1851" s="807" t="s">
        <v>2827</v>
      </c>
      <c r="C1851" s="594">
        <v>1183.33</v>
      </c>
      <c r="D1851" s="595"/>
    </row>
    <row r="1852" spans="1:4" s="590" customFormat="1" ht="15">
      <c r="A1852" s="812" t="s">
        <v>2861</v>
      </c>
      <c r="B1852" s="807" t="s">
        <v>2831</v>
      </c>
      <c r="C1852" s="594">
        <v>1946.87</v>
      </c>
      <c r="D1852" s="595"/>
    </row>
    <row r="1853" spans="1:4" s="590" customFormat="1" ht="15">
      <c r="A1853" s="812" t="s">
        <v>2865</v>
      </c>
      <c r="B1853" s="807" t="s">
        <v>2866</v>
      </c>
      <c r="C1853" s="594">
        <v>385000</v>
      </c>
      <c r="D1853" s="595"/>
    </row>
    <row r="1854" spans="1:4" s="590" customFormat="1" ht="15">
      <c r="A1854" s="812" t="s">
        <v>2853</v>
      </c>
      <c r="B1854" s="807" t="s">
        <v>2827</v>
      </c>
      <c r="C1854" s="594">
        <v>1183.33</v>
      </c>
      <c r="D1854" s="595"/>
    </row>
    <row r="1855" spans="1:4" s="590" customFormat="1" ht="15">
      <c r="A1855" s="812" t="s">
        <v>2869</v>
      </c>
      <c r="B1855" s="807" t="s">
        <v>2831</v>
      </c>
      <c r="C1855" s="594">
        <v>1946.87</v>
      </c>
      <c r="D1855" s="595"/>
    </row>
    <row r="1856" spans="1:4" s="590" customFormat="1" ht="15">
      <c r="A1856" s="812" t="s">
        <v>2840</v>
      </c>
      <c r="B1856" s="807" t="s">
        <v>2827</v>
      </c>
      <c r="C1856" s="594">
        <v>1183.33</v>
      </c>
      <c r="D1856" s="595"/>
    </row>
    <row r="1857" spans="1:4" s="590" customFormat="1" ht="15">
      <c r="A1857" s="812" t="s">
        <v>2867</v>
      </c>
      <c r="B1857" s="807" t="s">
        <v>2847</v>
      </c>
      <c r="C1857" s="594">
        <v>30015</v>
      </c>
      <c r="D1857" s="595"/>
    </row>
    <row r="1858" spans="1:4" s="590" customFormat="1" ht="15">
      <c r="A1858" s="812" t="s">
        <v>2826</v>
      </c>
      <c r="B1858" s="807" t="s">
        <v>2827</v>
      </c>
      <c r="C1858" s="594">
        <v>1183.33</v>
      </c>
      <c r="D1858" s="595"/>
    </row>
    <row r="1859" spans="1:4" s="590" customFormat="1" ht="15">
      <c r="A1859" s="812" t="s">
        <v>2864</v>
      </c>
      <c r="B1859" s="807" t="s">
        <v>2847</v>
      </c>
      <c r="C1859" s="594">
        <v>30015</v>
      </c>
      <c r="D1859" s="595"/>
    </row>
    <row r="1860" spans="1:4" s="590" customFormat="1" ht="15">
      <c r="A1860" s="812" t="s">
        <v>2851</v>
      </c>
      <c r="B1860" s="807" t="s">
        <v>2847</v>
      </c>
      <c r="C1860" s="594">
        <v>30015</v>
      </c>
      <c r="D1860" s="595"/>
    </row>
    <row r="1861" spans="1:4" s="590" customFormat="1" ht="15">
      <c r="A1861" s="812" t="s">
        <v>2854</v>
      </c>
      <c r="B1861" s="807" t="s">
        <v>2827</v>
      </c>
      <c r="C1861" s="594">
        <v>1183.33</v>
      </c>
      <c r="D1861" s="595"/>
    </row>
    <row r="1862" spans="1:4" s="590" customFormat="1" ht="15">
      <c r="A1862" s="812" t="s">
        <v>2852</v>
      </c>
      <c r="B1862" s="807" t="s">
        <v>2831</v>
      </c>
      <c r="C1862" s="594">
        <v>1946.87</v>
      </c>
      <c r="D1862" s="595"/>
    </row>
    <row r="1863" spans="1:4" s="590" customFormat="1" ht="15">
      <c r="A1863" s="812" t="s">
        <v>3158</v>
      </c>
      <c r="B1863" s="807" t="s">
        <v>3162</v>
      </c>
      <c r="C1863" s="594">
        <v>2851.04</v>
      </c>
      <c r="D1863" s="595"/>
    </row>
    <row r="1864" spans="1:4" s="590" customFormat="1" ht="15">
      <c r="A1864" s="812" t="s">
        <v>2874</v>
      </c>
      <c r="B1864" s="807"/>
      <c r="C1864" s="594">
        <v>15388223.42</v>
      </c>
      <c r="D1864" s="595"/>
    </row>
    <row r="1865" spans="1:4">
      <c r="A1865" s="815"/>
      <c r="B1865" s="809" t="s">
        <v>2875</v>
      </c>
      <c r="C1865" s="805">
        <f>SUM(C9:C1864)</f>
        <v>24966890.749999993</v>
      </c>
      <c r="D1865" s="600"/>
    </row>
    <row r="1866" spans="1:4">
      <c r="A1866" s="816"/>
      <c r="B1866" s="810"/>
      <c r="C1866" s="806"/>
      <c r="D1866" s="601"/>
    </row>
    <row r="1867" spans="1:4">
      <c r="A1867" s="602"/>
      <c r="B1867" s="1107"/>
      <c r="C1867" s="1108"/>
      <c r="D1867" s="1108"/>
    </row>
    <row r="1868" spans="1:4">
      <c r="A1868" s="599"/>
      <c r="B1868" s="599"/>
      <c r="C1868" s="582"/>
      <c r="D1868" s="598"/>
    </row>
    <row r="1869" spans="1:4">
      <c r="A1869" s="603" t="s">
        <v>76</v>
      </c>
      <c r="C1869" s="582"/>
    </row>
  </sheetData>
  <mergeCells count="4">
    <mergeCell ref="A1:C1"/>
    <mergeCell ref="A2:C2"/>
    <mergeCell ref="A3:C3"/>
    <mergeCell ref="B1867:D1867"/>
  </mergeCells>
  <pageMargins left="0.7" right="0.7" top="0.75" bottom="0.75" header="0.3" footer="0.3"/>
  <pageSetup scale="71" orientation="portrait" horizontalDpi="4294967295" verticalDpi="4294967295" r:id="rId1"/>
  <colBreaks count="1" manualBreakCount="1">
    <brk id="5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7"/>
  <sheetViews>
    <sheetView zoomScaleNormal="100" workbookViewId="0">
      <selection activeCell="F9" sqref="F9"/>
    </sheetView>
  </sheetViews>
  <sheetFormatPr baseColWidth="10" defaultRowHeight="15"/>
  <cols>
    <col min="1" max="1" width="19.28515625" customWidth="1"/>
    <col min="2" max="2" width="79" customWidth="1"/>
    <col min="3" max="3" width="16.5703125" customWidth="1"/>
    <col min="4" max="4" width="4.85546875" customWidth="1"/>
  </cols>
  <sheetData>
    <row r="1" spans="1:4">
      <c r="A1" s="1106" t="s">
        <v>2876</v>
      </c>
      <c r="B1" s="1106"/>
      <c r="C1" s="1106"/>
      <c r="D1" s="573"/>
    </row>
    <row r="2" spans="1:4">
      <c r="A2" s="1106" t="s">
        <v>3221</v>
      </c>
      <c r="B2" s="1106"/>
      <c r="C2" s="1106"/>
      <c r="D2" s="573"/>
    </row>
    <row r="3" spans="1:4">
      <c r="A3" s="1106" t="s">
        <v>0</v>
      </c>
      <c r="B3" s="1106"/>
      <c r="C3" s="1106"/>
      <c r="D3" s="573"/>
    </row>
    <row r="4" spans="1:4">
      <c r="A4" s="605"/>
      <c r="B4" s="605"/>
      <c r="C4" s="605"/>
      <c r="D4" s="605"/>
    </row>
    <row r="5" spans="1:4">
      <c r="A5" s="577" t="s">
        <v>3</v>
      </c>
      <c r="B5" s="578" t="s">
        <v>717</v>
      </c>
      <c r="C5" s="580"/>
      <c r="D5" s="581"/>
    </row>
    <row r="6" spans="1:4">
      <c r="A6" s="583"/>
      <c r="B6" s="584"/>
      <c r="C6" s="584"/>
      <c r="D6" s="586"/>
    </row>
    <row r="7" spans="1:4">
      <c r="A7" s="587"/>
      <c r="B7" s="588"/>
      <c r="C7" s="588"/>
      <c r="D7" s="587"/>
    </row>
    <row r="8" spans="1:4">
      <c r="A8" s="606" t="s">
        <v>894</v>
      </c>
      <c r="B8" s="591" t="s">
        <v>2877</v>
      </c>
      <c r="C8" s="591" t="s">
        <v>896</v>
      </c>
      <c r="D8" s="592"/>
    </row>
    <row r="9" spans="1:4">
      <c r="A9" s="596" t="s">
        <v>2910</v>
      </c>
      <c r="B9" s="597" t="s">
        <v>2911</v>
      </c>
      <c r="C9" s="817">
        <v>298126.89</v>
      </c>
      <c r="D9" s="607"/>
    </row>
    <row r="10" spans="1:4">
      <c r="A10" s="596" t="s">
        <v>2884</v>
      </c>
      <c r="B10" s="597" t="s">
        <v>2885</v>
      </c>
      <c r="C10" s="817">
        <v>2371129.9500000002</v>
      </c>
      <c r="D10" s="595"/>
    </row>
    <row r="11" spans="1:4">
      <c r="A11" s="596" t="s">
        <v>2882</v>
      </c>
      <c r="B11" s="597" t="s">
        <v>2883</v>
      </c>
      <c r="C11" s="817">
        <v>4819748.03</v>
      </c>
      <c r="D11" s="595"/>
    </row>
    <row r="12" spans="1:4">
      <c r="A12" s="596" t="s">
        <v>2890</v>
      </c>
      <c r="B12" s="597" t="s">
        <v>2891</v>
      </c>
      <c r="C12" s="817">
        <v>21031986.949999999</v>
      </c>
      <c r="D12" s="595"/>
    </row>
    <row r="13" spans="1:4">
      <c r="A13" s="596" t="s">
        <v>2912</v>
      </c>
      <c r="B13" s="597" t="s">
        <v>2913</v>
      </c>
      <c r="C13" s="817">
        <v>3239106.5600000001</v>
      </c>
      <c r="D13" s="595"/>
    </row>
    <row r="14" spans="1:4">
      <c r="A14" s="596" t="s">
        <v>2892</v>
      </c>
      <c r="B14" s="597" t="s">
        <v>2893</v>
      </c>
      <c r="C14" s="817">
        <v>17109048.629999999</v>
      </c>
      <c r="D14" s="595"/>
    </row>
    <row r="15" spans="1:4">
      <c r="A15" s="596" t="s">
        <v>2886</v>
      </c>
      <c r="B15" s="597" t="s">
        <v>2887</v>
      </c>
      <c r="C15" s="817">
        <v>16771711.49</v>
      </c>
      <c r="D15" s="595"/>
    </row>
    <row r="16" spans="1:4">
      <c r="A16" s="596" t="s">
        <v>2878</v>
      </c>
      <c r="B16" s="597" t="s">
        <v>2879</v>
      </c>
      <c r="C16" s="817">
        <v>1776054.41</v>
      </c>
      <c r="D16" s="595"/>
    </row>
    <row r="17" spans="1:4">
      <c r="A17" s="596" t="s">
        <v>2908</v>
      </c>
      <c r="B17" s="597" t="s">
        <v>2909</v>
      </c>
      <c r="C17" s="817">
        <v>167488.88</v>
      </c>
      <c r="D17" s="595"/>
    </row>
    <row r="18" spans="1:4">
      <c r="A18" s="596" t="s">
        <v>2894</v>
      </c>
      <c r="B18" s="597" t="s">
        <v>2895</v>
      </c>
      <c r="C18" s="817">
        <v>3059658.91</v>
      </c>
      <c r="D18" s="595"/>
    </row>
    <row r="19" spans="1:4">
      <c r="A19" s="596" t="s">
        <v>2900</v>
      </c>
      <c r="B19" s="597" t="s">
        <v>2901</v>
      </c>
      <c r="C19" s="817">
        <v>112254.25</v>
      </c>
      <c r="D19" s="595"/>
    </row>
    <row r="20" spans="1:4">
      <c r="A20" s="596" t="s">
        <v>2880</v>
      </c>
      <c r="B20" s="597" t="s">
        <v>2881</v>
      </c>
      <c r="C20" s="817">
        <v>658767.63</v>
      </c>
      <c r="D20" s="595"/>
    </row>
    <row r="21" spans="1:4">
      <c r="A21" s="596" t="s">
        <v>2898</v>
      </c>
      <c r="B21" s="597" t="s">
        <v>2899</v>
      </c>
      <c r="C21" s="817">
        <v>466752.23</v>
      </c>
      <c r="D21" s="595"/>
    </row>
    <row r="22" spans="1:4">
      <c r="A22" s="596" t="s">
        <v>2896</v>
      </c>
      <c r="B22" s="597" t="s">
        <v>2897</v>
      </c>
      <c r="C22" s="817">
        <v>346105.29</v>
      </c>
      <c r="D22" s="595"/>
    </row>
    <row r="23" spans="1:4">
      <c r="A23" s="596" t="s">
        <v>2888</v>
      </c>
      <c r="B23" s="597" t="s">
        <v>2889</v>
      </c>
      <c r="C23" s="817">
        <v>1899039.53</v>
      </c>
      <c r="D23" s="595"/>
    </row>
    <row r="24" spans="1:4">
      <c r="A24" s="608" t="s">
        <v>2906</v>
      </c>
      <c r="B24" s="597" t="s">
        <v>2907</v>
      </c>
      <c r="C24" s="817">
        <v>998331.04</v>
      </c>
      <c r="D24" s="595"/>
    </row>
    <row r="25" spans="1:4">
      <c r="A25" s="596" t="s">
        <v>2904</v>
      </c>
      <c r="B25" s="597" t="s">
        <v>2905</v>
      </c>
      <c r="C25" s="817">
        <v>980917.06</v>
      </c>
      <c r="D25" s="595"/>
    </row>
    <row r="26" spans="1:4">
      <c r="A26" s="596" t="s">
        <v>2902</v>
      </c>
      <c r="B26" s="597" t="s">
        <v>2903</v>
      </c>
      <c r="C26" s="817">
        <v>317536.65999999997</v>
      </c>
      <c r="D26" s="595"/>
    </row>
    <row r="27" spans="1:4">
      <c r="A27" s="596" t="s">
        <v>2874</v>
      </c>
      <c r="B27" s="597"/>
      <c r="C27" s="817">
        <v>779177.7</v>
      </c>
      <c r="D27" s="595"/>
    </row>
    <row r="28" spans="1:4">
      <c r="A28" s="596"/>
      <c r="B28" s="597"/>
      <c r="C28" s="817">
        <v>0</v>
      </c>
      <c r="D28" s="595"/>
    </row>
    <row r="29" spans="1:4">
      <c r="A29" s="596"/>
      <c r="B29" s="597"/>
      <c r="C29" s="817">
        <v>0</v>
      </c>
      <c r="D29" s="595"/>
    </row>
    <row r="30" spans="1:4">
      <c r="A30" s="596"/>
      <c r="B30" s="597"/>
      <c r="C30" s="817">
        <v>0</v>
      </c>
      <c r="D30" s="595"/>
    </row>
    <row r="31" spans="1:4">
      <c r="A31" s="596"/>
      <c r="B31" s="597"/>
      <c r="C31" s="817">
        <v>0</v>
      </c>
      <c r="D31" s="595"/>
    </row>
    <row r="32" spans="1:4">
      <c r="A32" s="596"/>
      <c r="B32" s="609" t="s">
        <v>2914</v>
      </c>
      <c r="C32" s="610">
        <f>SUM(C9:C31)</f>
        <v>77202942.090000004</v>
      </c>
      <c r="D32" s="595"/>
    </row>
    <row r="33" spans="1:4">
      <c r="A33" s="611"/>
      <c r="B33" s="612"/>
      <c r="C33" s="613"/>
      <c r="D33" s="614"/>
    </row>
    <row r="34" spans="1:4">
      <c r="A34" s="602"/>
      <c r="B34" s="1107"/>
      <c r="C34" s="1108"/>
      <c r="D34" s="1108"/>
    </row>
    <row r="35" spans="1:4">
      <c r="A35" s="599"/>
      <c r="B35" s="599"/>
      <c r="C35" s="582"/>
      <c r="D35" s="598"/>
    </row>
    <row r="36" spans="1:4">
      <c r="A36" s="603" t="s">
        <v>76</v>
      </c>
      <c r="B36" s="582"/>
      <c r="C36" s="582"/>
      <c r="D36" s="582"/>
    </row>
    <row r="37" spans="1:4">
      <c r="A37" s="582"/>
      <c r="B37" s="582"/>
      <c r="C37" s="582"/>
      <c r="D37" s="582"/>
    </row>
  </sheetData>
  <mergeCells count="4">
    <mergeCell ref="A1:C1"/>
    <mergeCell ref="A2:C2"/>
    <mergeCell ref="A3:C3"/>
    <mergeCell ref="B34:D34"/>
  </mergeCells>
  <pageMargins left="0.7" right="0.7" top="0.75" bottom="0.75" header="0.3" footer="0.3"/>
  <pageSetup scale="75" orientation="portrait" horizontalDpi="4294967295" verticalDpi="4294967295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0"/>
  <sheetViews>
    <sheetView workbookViewId="0">
      <selection activeCell="J6" sqref="J6"/>
    </sheetView>
  </sheetViews>
  <sheetFormatPr baseColWidth="10" defaultRowHeight="15"/>
  <cols>
    <col min="2" max="2" width="35.85546875" style="819" customWidth="1"/>
    <col min="3" max="3" width="7.85546875" bestFit="1" customWidth="1"/>
    <col min="4" max="4" width="8" bestFit="1" customWidth="1"/>
    <col min="5" max="5" width="17.42578125" bestFit="1" customWidth="1"/>
    <col min="6" max="6" width="30.85546875" style="819" customWidth="1"/>
    <col min="7" max="7" width="20.5703125" style="819" customWidth="1"/>
    <col min="8" max="8" width="5.42578125" customWidth="1"/>
    <col min="9" max="9" width="8.85546875" bestFit="1" customWidth="1"/>
  </cols>
  <sheetData>
    <row r="1" spans="2:9" ht="37.5" customHeight="1">
      <c r="B1" s="1109" t="s">
        <v>3222</v>
      </c>
      <c r="C1" s="1110"/>
      <c r="D1" s="1110"/>
      <c r="E1" s="1110"/>
      <c r="F1" s="1110"/>
      <c r="G1" s="1110"/>
      <c r="H1" s="1110"/>
      <c r="I1" s="1111"/>
    </row>
    <row r="2" spans="2:9" ht="22.5">
      <c r="B2" s="615" t="s">
        <v>75</v>
      </c>
      <c r="C2" s="615" t="s">
        <v>2915</v>
      </c>
      <c r="D2" s="615" t="s">
        <v>2916</v>
      </c>
      <c r="E2" s="615" t="s">
        <v>2917</v>
      </c>
      <c r="F2" s="615" t="s">
        <v>2918</v>
      </c>
      <c r="G2" s="615" t="s">
        <v>2919</v>
      </c>
      <c r="H2" s="615" t="s">
        <v>2920</v>
      </c>
      <c r="I2" s="616" t="s">
        <v>2921</v>
      </c>
    </row>
    <row r="3" spans="2:9" ht="18" customHeight="1">
      <c r="B3" s="827" t="s">
        <v>3153</v>
      </c>
      <c r="C3" s="828"/>
      <c r="D3" s="829" t="s">
        <v>3151</v>
      </c>
      <c r="E3" s="830" t="s">
        <v>3152</v>
      </c>
      <c r="F3" s="827" t="s">
        <v>3259</v>
      </c>
      <c r="G3" s="828" t="s">
        <v>3260</v>
      </c>
      <c r="H3" s="831"/>
      <c r="I3" s="832">
        <v>3947</v>
      </c>
    </row>
    <row r="4" spans="2:9" ht="18" customHeight="1">
      <c r="B4" s="827" t="s">
        <v>3153</v>
      </c>
      <c r="C4" s="828"/>
      <c r="D4" s="829" t="s">
        <v>3151</v>
      </c>
      <c r="E4" s="830" t="s">
        <v>3152</v>
      </c>
      <c r="F4" s="827" t="s">
        <v>3261</v>
      </c>
      <c r="G4" s="828" t="s">
        <v>3262</v>
      </c>
      <c r="H4" s="831"/>
      <c r="I4" s="832">
        <v>3947</v>
      </c>
    </row>
    <row r="5" spans="2:9" ht="18" customHeight="1">
      <c r="B5" s="827" t="s">
        <v>3153</v>
      </c>
      <c r="C5" s="828"/>
      <c r="D5" s="829" t="s">
        <v>3151</v>
      </c>
      <c r="E5" s="830" t="s">
        <v>3152</v>
      </c>
      <c r="F5" s="827" t="s">
        <v>3263</v>
      </c>
      <c r="G5" s="828" t="s">
        <v>3264</v>
      </c>
      <c r="H5" s="831"/>
      <c r="I5" s="832">
        <v>3947</v>
      </c>
    </row>
    <row r="6" spans="2:9" ht="18" customHeight="1">
      <c r="B6" s="827" t="s">
        <v>3153</v>
      </c>
      <c r="C6" s="818"/>
      <c r="D6" s="833" t="s">
        <v>3151</v>
      </c>
      <c r="E6" s="802" t="s">
        <v>3152</v>
      </c>
      <c r="F6" s="834" t="s">
        <v>3265</v>
      </c>
      <c r="G6" s="818" t="s">
        <v>3266</v>
      </c>
      <c r="H6" s="835"/>
      <c r="I6" s="832">
        <v>3947</v>
      </c>
    </row>
    <row r="7" spans="2:9" ht="18" customHeight="1">
      <c r="B7" s="827" t="s">
        <v>3153</v>
      </c>
      <c r="C7" s="828"/>
      <c r="D7" s="829" t="s">
        <v>3151</v>
      </c>
      <c r="E7" s="830" t="s">
        <v>3152</v>
      </c>
      <c r="F7" s="827" t="s">
        <v>3267</v>
      </c>
      <c r="G7" s="828" t="s">
        <v>3268</v>
      </c>
      <c r="H7" s="831"/>
      <c r="I7" s="832">
        <v>3947</v>
      </c>
    </row>
    <row r="8" spans="2:9" ht="18" customHeight="1">
      <c r="B8" s="827" t="s">
        <v>3153</v>
      </c>
      <c r="C8" s="828"/>
      <c r="D8" s="829" t="s">
        <v>3151</v>
      </c>
      <c r="E8" s="830" t="s">
        <v>3152</v>
      </c>
      <c r="F8" s="827" t="s">
        <v>3269</v>
      </c>
      <c r="G8" s="836" t="s">
        <v>3170</v>
      </c>
      <c r="H8" s="831"/>
      <c r="I8" s="832">
        <v>3947</v>
      </c>
    </row>
    <row r="9" spans="2:9" ht="18" customHeight="1">
      <c r="B9" s="827" t="s">
        <v>3153</v>
      </c>
      <c r="C9" s="828"/>
      <c r="D9" s="829" t="s">
        <v>3151</v>
      </c>
      <c r="E9" s="830" t="s">
        <v>3152</v>
      </c>
      <c r="F9" s="827" t="s">
        <v>3270</v>
      </c>
      <c r="G9" s="837" t="s">
        <v>3271</v>
      </c>
      <c r="H9" s="831"/>
      <c r="I9" s="832">
        <v>3947</v>
      </c>
    </row>
    <row r="10" spans="2:9" ht="18" customHeight="1">
      <c r="B10" s="827" t="s">
        <v>3153</v>
      </c>
      <c r="C10" s="828"/>
      <c r="D10" s="829" t="s">
        <v>3151</v>
      </c>
      <c r="E10" s="830" t="s">
        <v>3152</v>
      </c>
      <c r="F10" s="827" t="s">
        <v>3272</v>
      </c>
      <c r="G10" s="836" t="s">
        <v>3273</v>
      </c>
      <c r="H10" s="831"/>
      <c r="I10" s="832">
        <v>3947</v>
      </c>
    </row>
    <row r="11" spans="2:9" ht="18" customHeight="1">
      <c r="B11" s="827" t="s">
        <v>3150</v>
      </c>
      <c r="C11" s="828"/>
      <c r="D11" s="829" t="s">
        <v>3151</v>
      </c>
      <c r="E11" s="830" t="s">
        <v>3152</v>
      </c>
      <c r="F11" s="827" t="s">
        <v>3167</v>
      </c>
      <c r="G11" s="838" t="s">
        <v>3168</v>
      </c>
      <c r="H11" s="831"/>
      <c r="I11" s="839">
        <v>78.459999999999994</v>
      </c>
    </row>
    <row r="12" spans="2:9" ht="18" customHeight="1">
      <c r="B12" s="827" t="s">
        <v>3150</v>
      </c>
      <c r="C12" s="828"/>
      <c r="D12" s="829" t="s">
        <v>3151</v>
      </c>
      <c r="E12" s="830" t="s">
        <v>3152</v>
      </c>
      <c r="F12" s="827" t="s">
        <v>3274</v>
      </c>
      <c r="G12" s="838" t="s">
        <v>3275</v>
      </c>
      <c r="H12" s="831"/>
      <c r="I12" s="839">
        <v>78.462000000000003</v>
      </c>
    </row>
    <row r="13" spans="2:9" ht="18" customHeight="1">
      <c r="B13" s="827" t="s">
        <v>3150</v>
      </c>
      <c r="C13" s="828"/>
      <c r="D13" s="829" t="s">
        <v>3151</v>
      </c>
      <c r="E13" s="830" t="s">
        <v>3152</v>
      </c>
      <c r="F13" s="827" t="s">
        <v>3276</v>
      </c>
      <c r="G13" s="836" t="s">
        <v>3277</v>
      </c>
      <c r="H13" s="831"/>
      <c r="I13" s="839">
        <v>78.462000000000003</v>
      </c>
    </row>
    <row r="14" spans="2:9" ht="18" customHeight="1">
      <c r="B14" s="827" t="s">
        <v>3150</v>
      </c>
      <c r="C14" s="828"/>
      <c r="D14" s="829" t="s">
        <v>3151</v>
      </c>
      <c r="E14" s="830" t="s">
        <v>3152</v>
      </c>
      <c r="F14" s="827" t="s">
        <v>3278</v>
      </c>
      <c r="G14" s="836" t="s">
        <v>3169</v>
      </c>
      <c r="H14" s="831"/>
      <c r="I14" s="839">
        <v>78.462000000000003</v>
      </c>
    </row>
    <row r="15" spans="2:9" ht="18" customHeight="1">
      <c r="B15" s="827" t="s">
        <v>3150</v>
      </c>
      <c r="C15" s="828"/>
      <c r="D15" s="829" t="s">
        <v>3151</v>
      </c>
      <c r="E15" s="830" t="s">
        <v>3152</v>
      </c>
      <c r="F15" s="827" t="s">
        <v>3279</v>
      </c>
      <c r="G15" s="836" t="s">
        <v>3280</v>
      </c>
      <c r="H15" s="831"/>
      <c r="I15" s="839">
        <v>78.462000000000003</v>
      </c>
    </row>
    <row r="16" spans="2:9" ht="18" customHeight="1">
      <c r="B16" s="827" t="s">
        <v>3150</v>
      </c>
      <c r="C16" s="828"/>
      <c r="D16" s="829" t="s">
        <v>3151</v>
      </c>
      <c r="E16" s="830" t="s">
        <v>3152</v>
      </c>
      <c r="F16" s="827" t="s">
        <v>3281</v>
      </c>
      <c r="G16" s="828" t="s">
        <v>3282</v>
      </c>
      <c r="H16" s="831"/>
      <c r="I16" s="839">
        <v>78.462000000000003</v>
      </c>
    </row>
    <row r="17" spans="2:9" ht="18" customHeight="1">
      <c r="B17" s="827" t="s">
        <v>3150</v>
      </c>
      <c r="C17" s="828"/>
      <c r="D17" s="829" t="s">
        <v>3151</v>
      </c>
      <c r="E17" s="830" t="s">
        <v>3152</v>
      </c>
      <c r="F17" s="827" t="s">
        <v>3283</v>
      </c>
      <c r="G17" s="837" t="s">
        <v>3284</v>
      </c>
      <c r="H17" s="831"/>
      <c r="I17" s="839">
        <v>78.462000000000003</v>
      </c>
    </row>
    <row r="18" spans="2:9" ht="18" customHeight="1">
      <c r="B18" s="827" t="s">
        <v>3150</v>
      </c>
      <c r="C18" s="828"/>
      <c r="D18" s="829" t="s">
        <v>3151</v>
      </c>
      <c r="E18" s="830" t="s">
        <v>3152</v>
      </c>
      <c r="F18" s="827" t="s">
        <v>3285</v>
      </c>
      <c r="G18" s="840" t="s">
        <v>3286</v>
      </c>
      <c r="H18" s="831"/>
      <c r="I18" s="839">
        <v>78.462000000000003</v>
      </c>
    </row>
    <row r="19" spans="2:9" ht="18" customHeight="1">
      <c r="B19" s="827" t="s">
        <v>3150</v>
      </c>
      <c r="C19" s="828"/>
      <c r="D19" s="829" t="s">
        <v>3151</v>
      </c>
      <c r="E19" s="830" t="s">
        <v>3152</v>
      </c>
      <c r="F19" s="827" t="s">
        <v>3287</v>
      </c>
      <c r="G19" s="837" t="s">
        <v>3288</v>
      </c>
      <c r="H19" s="831"/>
      <c r="I19" s="839">
        <v>78.462000000000003</v>
      </c>
    </row>
    <row r="20" spans="2:9" ht="18" customHeight="1">
      <c r="B20" s="827" t="s">
        <v>3150</v>
      </c>
      <c r="C20" s="828"/>
      <c r="D20" s="829" t="s">
        <v>3151</v>
      </c>
      <c r="E20" s="830" t="s">
        <v>3152</v>
      </c>
      <c r="F20" s="827" t="s">
        <v>3165</v>
      </c>
      <c r="G20" s="828" t="s">
        <v>3166</v>
      </c>
      <c r="H20" s="831"/>
      <c r="I20" s="839">
        <v>78.462000000000003</v>
      </c>
    </row>
    <row r="21" spans="2:9" ht="18" customHeight="1">
      <c r="B21" s="827" t="s">
        <v>3150</v>
      </c>
      <c r="C21" s="828"/>
      <c r="D21" s="829" t="s">
        <v>3151</v>
      </c>
      <c r="E21" s="830" t="s">
        <v>3152</v>
      </c>
      <c r="F21" s="827" t="s">
        <v>3163</v>
      </c>
      <c r="G21" s="836" t="s">
        <v>3164</v>
      </c>
      <c r="H21" s="831"/>
      <c r="I21" s="839">
        <v>78.462000000000003</v>
      </c>
    </row>
    <row r="22" spans="2:9" ht="18" customHeight="1">
      <c r="B22" s="827" t="s">
        <v>3150</v>
      </c>
      <c r="C22" s="828"/>
      <c r="D22" s="829" t="s">
        <v>3151</v>
      </c>
      <c r="E22" s="830" t="s">
        <v>3152</v>
      </c>
      <c r="F22" s="827" t="s">
        <v>3289</v>
      </c>
      <c r="G22" s="836" t="s">
        <v>3290</v>
      </c>
      <c r="H22" s="831"/>
      <c r="I22" s="839">
        <v>78.462000000000003</v>
      </c>
    </row>
    <row r="23" spans="2:9" ht="18" customHeight="1">
      <c r="B23" s="827" t="s">
        <v>3150</v>
      </c>
      <c r="C23" s="828"/>
      <c r="D23" s="829" t="s">
        <v>3151</v>
      </c>
      <c r="E23" s="830" t="s">
        <v>3152</v>
      </c>
      <c r="F23" s="827" t="s">
        <v>3291</v>
      </c>
      <c r="G23" s="836" t="s">
        <v>3292</v>
      </c>
      <c r="H23" s="831"/>
      <c r="I23" s="839">
        <v>78.462000000000003</v>
      </c>
    </row>
    <row r="24" spans="2:9" ht="18" customHeight="1">
      <c r="B24" s="841"/>
      <c r="C24" s="841"/>
      <c r="D24" s="841"/>
      <c r="E24" s="841"/>
      <c r="F24" s="841"/>
      <c r="G24" s="841"/>
      <c r="H24" s="841"/>
      <c r="I24" s="841"/>
    </row>
    <row r="25" spans="2:9" ht="18" customHeight="1">
      <c r="B25" s="842" t="s">
        <v>134</v>
      </c>
      <c r="C25" s="843"/>
      <c r="D25" s="843"/>
      <c r="E25" s="843"/>
      <c r="F25" s="843"/>
      <c r="G25" s="843"/>
      <c r="H25" s="844"/>
      <c r="I25" s="845">
        <f>SUM(I3:I24)</f>
        <v>32596.003999999994</v>
      </c>
    </row>
    <row r="26" spans="2:9" ht="18" customHeight="1">
      <c r="B26"/>
      <c r="F26"/>
      <c r="G26"/>
    </row>
    <row r="27" spans="2:9" ht="18" customHeight="1">
      <c r="B27"/>
      <c r="F27"/>
      <c r="G27"/>
    </row>
    <row r="28" spans="2:9" ht="18" customHeight="1">
      <c r="B28" t="s">
        <v>3293</v>
      </c>
      <c r="F28"/>
      <c r="G28" t="s">
        <v>3294</v>
      </c>
      <c r="I28" s="826"/>
    </row>
    <row r="29" spans="2:9" ht="18" customHeight="1">
      <c r="B29" s="846" t="s">
        <v>541</v>
      </c>
      <c r="C29" s="846"/>
      <c r="D29" s="846"/>
      <c r="E29" s="846"/>
      <c r="F29" s="846"/>
      <c r="G29" s="846" t="s">
        <v>542</v>
      </c>
      <c r="H29" s="846"/>
      <c r="I29" s="847"/>
    </row>
    <row r="30" spans="2:9" ht="18" customHeight="1">
      <c r="B30" s="846" t="s">
        <v>3295</v>
      </c>
      <c r="C30" s="846"/>
      <c r="D30" s="846"/>
      <c r="E30" s="846"/>
      <c r="F30" s="846"/>
      <c r="G30" s="846" t="s">
        <v>3296</v>
      </c>
      <c r="H30" s="846"/>
      <c r="I30" s="846"/>
    </row>
  </sheetData>
  <mergeCells count="1">
    <mergeCell ref="B1:I1"/>
  </mergeCells>
  <dataValidations count="7">
    <dataValidation allowBlank="1" showInputMessage="1" showErrorMessage="1" prompt="Para efectos de este apartado se relacionan a los subsidios con el sector económico y a las ayudas con el social." sqref="E2"/>
    <dataValidation allowBlank="1" showInputMessage="1" showErrorMessage="1" prompt="Identificar el número y nombre de la partida genérica del Clasificador por Objeto del Gasto." sqref="B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C2:D2"/>
    <dataValidation allowBlank="1" showInputMessage="1" showErrorMessage="1" prompt="Nombre completo del beneficiario." sqref="F2"/>
    <dataValidation allowBlank="1" showInputMessage="1" showErrorMessage="1" prompt="Clave Única de Registro de Población, cuando el beneficiario de la ayuda o subsidio sea una persona física." sqref="G2"/>
    <dataValidation allowBlank="1" showInputMessage="1" showErrorMessage="1" prompt="Registro Federal de Contribuyentes con Homoclave cuando el beneficiario de la ayuda o subsidio sea una persona moral o persona física con actividad empresarial y profesional." sqref="H2"/>
    <dataValidation allowBlank="1" showInputMessage="1" showErrorMessage="1" prompt="Recursos efectivamente pagados al beneficiario del subsidio o ayuda, realizado por medio de transferencia electrónica, cheque, etc." sqref="I2"/>
  </dataValidations>
  <printOptions horizontalCentered="1"/>
  <pageMargins left="0" right="0" top="0" bottom="0" header="0.31496062992125984" footer="0.31496062992125984"/>
  <pageSetup scale="56" fitToHeight="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14"/>
  <sheetViews>
    <sheetView workbookViewId="0">
      <selection activeCell="BM6" sqref="BM6"/>
    </sheetView>
  </sheetViews>
  <sheetFormatPr baseColWidth="10" defaultRowHeight="15"/>
  <cols>
    <col min="1" max="1" width="9.5703125" bestFit="1" customWidth="1"/>
    <col min="2" max="2" width="45" bestFit="1" customWidth="1"/>
    <col min="3" max="3" width="12.28515625" bestFit="1" customWidth="1"/>
    <col min="4" max="5" width="10" bestFit="1" customWidth="1"/>
    <col min="6" max="6" width="11.42578125" bestFit="1" customWidth="1"/>
    <col min="7" max="7" width="10.5703125" bestFit="1" customWidth="1"/>
    <col min="9" max="9" width="9.5703125" bestFit="1" customWidth="1"/>
    <col min="10" max="10" width="45" bestFit="1" customWidth="1"/>
    <col min="11" max="11" width="12.28515625" bestFit="1" customWidth="1"/>
    <col min="12" max="13" width="10" bestFit="1" customWidth="1"/>
    <col min="14" max="14" width="11.140625" bestFit="1" customWidth="1"/>
    <col min="15" max="15" width="10.5703125" bestFit="1" customWidth="1"/>
    <col min="19" max="19" width="17.140625" customWidth="1"/>
    <col min="20" max="20" width="29" customWidth="1"/>
    <col min="21" max="21" width="17" customWidth="1"/>
    <col min="22" max="22" width="17.140625" customWidth="1"/>
    <col min="23" max="23" width="15.5703125" bestFit="1" customWidth="1"/>
    <col min="24" max="24" width="15.5703125" customWidth="1"/>
    <col min="25" max="25" width="17" customWidth="1"/>
    <col min="27" max="27" width="17.140625" customWidth="1"/>
    <col min="28" max="28" width="29" customWidth="1"/>
    <col min="29" max="29" width="17" customWidth="1"/>
    <col min="30" max="30" width="17.140625" customWidth="1"/>
    <col min="31" max="31" width="15.5703125" bestFit="1" customWidth="1"/>
    <col min="32" max="32" width="15.5703125" customWidth="1"/>
    <col min="33" max="33" width="17" customWidth="1"/>
    <col min="35" max="35" width="17.140625" customWidth="1"/>
    <col min="36" max="36" width="29" customWidth="1"/>
    <col min="37" max="37" width="17" customWidth="1"/>
    <col min="38" max="38" width="17.140625" customWidth="1"/>
    <col min="39" max="39" width="15.5703125" bestFit="1" customWidth="1"/>
    <col min="40" max="40" width="15.5703125" customWidth="1"/>
    <col min="41" max="41" width="17" customWidth="1"/>
    <col min="58" max="58" width="9.5703125" bestFit="1" customWidth="1"/>
    <col min="59" max="59" width="29" customWidth="1"/>
    <col min="60" max="60" width="12.28515625" bestFit="1" customWidth="1"/>
    <col min="61" max="62" width="11.7109375" bestFit="1" customWidth="1"/>
    <col min="63" max="64" width="12.28515625" bestFit="1" customWidth="1"/>
  </cols>
  <sheetData>
    <row r="1" spans="1:64" ht="32.25" customHeight="1">
      <c r="A1" s="1114" t="s">
        <v>2922</v>
      </c>
      <c r="B1" s="1115"/>
      <c r="C1" s="1115"/>
      <c r="D1" s="1115"/>
      <c r="E1" s="1115"/>
      <c r="F1" s="1115"/>
      <c r="G1" s="1116"/>
      <c r="I1" s="1114" t="s">
        <v>3078</v>
      </c>
      <c r="J1" s="1115"/>
      <c r="K1" s="1115"/>
      <c r="L1" s="1115"/>
      <c r="M1" s="1115"/>
      <c r="N1" s="1115"/>
      <c r="O1" s="1116"/>
      <c r="R1" s="822"/>
      <c r="S1" s="1114" t="s">
        <v>3171</v>
      </c>
      <c r="T1" s="1115"/>
      <c r="U1" s="1115"/>
      <c r="V1" s="1115"/>
      <c r="W1" s="1115"/>
      <c r="X1" s="1115"/>
      <c r="Y1" s="1116"/>
      <c r="AA1" s="1114" t="s">
        <v>3208</v>
      </c>
      <c r="AB1" s="1115"/>
      <c r="AC1" s="1115"/>
      <c r="AD1" s="1115"/>
      <c r="AE1" s="1115"/>
      <c r="AF1" s="1115"/>
      <c r="AG1" s="1116"/>
      <c r="AI1" s="1112" t="s">
        <v>3209</v>
      </c>
      <c r="AJ1" s="1113"/>
      <c r="AK1" s="1113"/>
      <c r="AL1" s="1113"/>
      <c r="AM1" s="1113"/>
      <c r="AN1" s="1113"/>
      <c r="AO1" s="1113"/>
      <c r="BF1" s="1112" t="s">
        <v>3297</v>
      </c>
      <c r="BG1" s="1113"/>
      <c r="BH1" s="1113"/>
      <c r="BI1" s="1113"/>
      <c r="BJ1" s="1113"/>
      <c r="BK1" s="1113"/>
      <c r="BL1" s="1113"/>
    </row>
    <row r="2" spans="1:64" ht="15.75" thickBot="1">
      <c r="A2" s="620" t="s">
        <v>2923</v>
      </c>
      <c r="B2" s="618" t="s">
        <v>2924</v>
      </c>
      <c r="C2" s="619" t="s">
        <v>301</v>
      </c>
      <c r="D2" s="619" t="s">
        <v>2925</v>
      </c>
      <c r="E2" s="619" t="s">
        <v>2926</v>
      </c>
      <c r="F2" s="619" t="s">
        <v>302</v>
      </c>
      <c r="G2" s="621" t="s">
        <v>303</v>
      </c>
      <c r="I2" s="639" t="s">
        <v>2923</v>
      </c>
      <c r="J2" s="643" t="s">
        <v>2924</v>
      </c>
      <c r="K2" s="644" t="s">
        <v>301</v>
      </c>
      <c r="L2" s="644" t="s">
        <v>2925</v>
      </c>
      <c r="M2" s="644" t="s">
        <v>2926</v>
      </c>
      <c r="N2" s="644" t="s">
        <v>302</v>
      </c>
      <c r="O2" s="621" t="s">
        <v>303</v>
      </c>
      <c r="R2" s="823"/>
      <c r="S2" s="620" t="s">
        <v>2923</v>
      </c>
      <c r="T2" s="618" t="s">
        <v>2924</v>
      </c>
      <c r="U2" s="619" t="s">
        <v>301</v>
      </c>
      <c r="V2" s="619" t="s">
        <v>2925</v>
      </c>
      <c r="W2" s="619" t="s">
        <v>2926</v>
      </c>
      <c r="X2" s="619" t="s">
        <v>302</v>
      </c>
      <c r="Y2" s="621" t="s">
        <v>303</v>
      </c>
      <c r="AA2" s="620" t="s">
        <v>2923</v>
      </c>
      <c r="AB2" s="618" t="s">
        <v>2924</v>
      </c>
      <c r="AC2" s="619" t="s">
        <v>301</v>
      </c>
      <c r="AD2" s="619" t="s">
        <v>2925</v>
      </c>
      <c r="AE2" s="619" t="s">
        <v>2926</v>
      </c>
      <c r="AF2" s="619" t="s">
        <v>302</v>
      </c>
      <c r="AG2" s="621" t="s">
        <v>303</v>
      </c>
      <c r="AI2" s="618" t="s">
        <v>2923</v>
      </c>
      <c r="AJ2" s="618" t="s">
        <v>2924</v>
      </c>
      <c r="AK2" s="619" t="s">
        <v>301</v>
      </c>
      <c r="AL2" s="619" t="s">
        <v>2925</v>
      </c>
      <c r="AM2" s="619" t="s">
        <v>2926</v>
      </c>
      <c r="AN2" s="619" t="s">
        <v>302</v>
      </c>
      <c r="AO2" s="619" t="s">
        <v>303</v>
      </c>
      <c r="BF2" s="848" t="s">
        <v>2923</v>
      </c>
      <c r="BG2" s="848" t="s">
        <v>2924</v>
      </c>
      <c r="BH2" s="849" t="s">
        <v>301</v>
      </c>
      <c r="BI2" s="849" t="s">
        <v>2925</v>
      </c>
      <c r="BJ2" s="849" t="s">
        <v>2926</v>
      </c>
      <c r="BK2" s="849" t="s">
        <v>302</v>
      </c>
      <c r="BL2" s="849" t="s">
        <v>303</v>
      </c>
    </row>
    <row r="3" spans="1:64">
      <c r="A3" s="622">
        <v>1112102001</v>
      </c>
      <c r="B3" s="623" t="s">
        <v>2927</v>
      </c>
      <c r="C3" s="624">
        <v>3460817.64</v>
      </c>
      <c r="D3" s="624">
        <v>59.63</v>
      </c>
      <c r="E3" s="624">
        <v>0</v>
      </c>
      <c r="F3" s="624">
        <v>3460877.27</v>
      </c>
      <c r="G3" s="625">
        <v>59.63</v>
      </c>
      <c r="I3" s="640">
        <v>1112102001</v>
      </c>
      <c r="J3" s="646" t="s">
        <v>2927</v>
      </c>
      <c r="K3" s="645">
        <v>59.63</v>
      </c>
      <c r="L3" s="645">
        <v>59.63</v>
      </c>
      <c r="M3" s="645">
        <v>837.88</v>
      </c>
      <c r="N3" s="645">
        <v>-718.62</v>
      </c>
      <c r="O3" s="625">
        <v>-778.25</v>
      </c>
      <c r="R3" s="823"/>
      <c r="S3" s="622">
        <v>1112102001</v>
      </c>
      <c r="T3" s="623" t="s">
        <v>2927</v>
      </c>
      <c r="U3" s="624">
        <v>3460152.88</v>
      </c>
      <c r="V3" s="624">
        <v>59.62</v>
      </c>
      <c r="W3" s="624">
        <v>0</v>
      </c>
      <c r="X3" s="624">
        <v>3460212.5</v>
      </c>
      <c r="Y3" s="625">
        <v>59.62</v>
      </c>
      <c r="AA3" s="622">
        <v>1112102001</v>
      </c>
      <c r="AB3" s="623" t="s">
        <v>2927</v>
      </c>
      <c r="AC3" s="624">
        <v>3460212.5</v>
      </c>
      <c r="AD3" s="624">
        <v>30057.71</v>
      </c>
      <c r="AE3" s="624">
        <v>30000</v>
      </c>
      <c r="AF3" s="624">
        <v>3460270.21</v>
      </c>
      <c r="AG3" s="625">
        <v>57.71</v>
      </c>
      <c r="AI3" s="820">
        <v>1112102001</v>
      </c>
      <c r="AJ3" s="820" t="s">
        <v>2927</v>
      </c>
      <c r="AK3" s="821">
        <v>3460270.21</v>
      </c>
      <c r="AL3" s="821">
        <v>54209.62</v>
      </c>
      <c r="AM3" s="821">
        <v>54150</v>
      </c>
      <c r="AN3" s="821">
        <v>3460329.83</v>
      </c>
      <c r="AO3" s="821">
        <v>59.62</v>
      </c>
      <c r="BF3" s="820">
        <v>1</v>
      </c>
      <c r="BG3" s="820" t="s">
        <v>362</v>
      </c>
      <c r="BH3" s="821">
        <v>121161194.05</v>
      </c>
      <c r="BI3" s="821">
        <v>204665023.03</v>
      </c>
      <c r="BJ3" s="821">
        <v>77730886.859999999</v>
      </c>
      <c r="BK3" s="821">
        <v>248095330.22</v>
      </c>
      <c r="BL3" s="821">
        <v>126934136.17</v>
      </c>
    </row>
    <row r="4" spans="1:64">
      <c r="A4" s="622">
        <v>1112102002</v>
      </c>
      <c r="B4" s="623" t="s">
        <v>2928</v>
      </c>
      <c r="C4" s="624">
        <v>18921633.34</v>
      </c>
      <c r="D4" s="624">
        <v>2616225.13</v>
      </c>
      <c r="E4" s="624">
        <v>5495624.46</v>
      </c>
      <c r="F4" s="624">
        <v>16042234.01</v>
      </c>
      <c r="G4" s="625">
        <v>-2879399.33</v>
      </c>
      <c r="I4" s="641">
        <v>1112102002</v>
      </c>
      <c r="J4" s="647" t="s">
        <v>2928</v>
      </c>
      <c r="K4" s="625">
        <v>-2879399.33</v>
      </c>
      <c r="L4" s="625">
        <v>1608497.83</v>
      </c>
      <c r="M4" s="625">
        <v>969205.64</v>
      </c>
      <c r="N4" s="625">
        <v>-2240107.14</v>
      </c>
      <c r="O4" s="625">
        <v>639292.18999999994</v>
      </c>
      <c r="R4" s="823"/>
      <c r="S4" s="622">
        <v>1112102002</v>
      </c>
      <c r="T4" s="623" t="s">
        <v>2928</v>
      </c>
      <c r="U4" s="624">
        <v>19212742.829999998</v>
      </c>
      <c r="V4" s="624">
        <v>100189.73</v>
      </c>
      <c r="W4" s="624">
        <v>1065664.44</v>
      </c>
      <c r="X4" s="624">
        <v>18247268.120000001</v>
      </c>
      <c r="Y4" s="625">
        <v>-965474.71</v>
      </c>
      <c r="AA4" s="622">
        <v>1112102002</v>
      </c>
      <c r="AB4" s="623" t="s">
        <v>2928</v>
      </c>
      <c r="AC4" s="624">
        <v>18247268.120000001</v>
      </c>
      <c r="AD4" s="624">
        <v>1878743.14</v>
      </c>
      <c r="AE4" s="624">
        <v>1511341.59</v>
      </c>
      <c r="AF4" s="624">
        <v>18614669.670000002</v>
      </c>
      <c r="AG4" s="625">
        <v>367401.55</v>
      </c>
      <c r="AI4" s="820">
        <v>1112102002</v>
      </c>
      <c r="AJ4" s="820" t="s">
        <v>2928</v>
      </c>
      <c r="AK4" s="821">
        <v>18614669.670000002</v>
      </c>
      <c r="AL4" s="821">
        <v>2470381.52</v>
      </c>
      <c r="AM4" s="821">
        <v>1043040.29</v>
      </c>
      <c r="AN4" s="821">
        <v>20042010.899999999</v>
      </c>
      <c r="AO4" s="821">
        <v>1427341.23</v>
      </c>
      <c r="BF4" s="820">
        <v>11</v>
      </c>
      <c r="BG4" s="820" t="s">
        <v>3298</v>
      </c>
      <c r="BH4" s="821">
        <v>31184490.260000002</v>
      </c>
      <c r="BI4" s="821">
        <v>102214107.04000001</v>
      </c>
      <c r="BJ4" s="821">
        <v>69009875.310000002</v>
      </c>
      <c r="BK4" s="821">
        <v>64388721.990000002</v>
      </c>
      <c r="BL4" s="821">
        <v>33204231.73</v>
      </c>
    </row>
    <row r="5" spans="1:64">
      <c r="A5" s="622">
        <v>1112102003</v>
      </c>
      <c r="B5" s="623" t="s">
        <v>2929</v>
      </c>
      <c r="C5" s="624">
        <v>516085.38</v>
      </c>
      <c r="D5" s="624">
        <v>1282241.96</v>
      </c>
      <c r="E5" s="624">
        <v>932747.33</v>
      </c>
      <c r="F5" s="624">
        <v>865580.01</v>
      </c>
      <c r="G5" s="625">
        <v>349494.63</v>
      </c>
      <c r="I5" s="641">
        <v>1112102003</v>
      </c>
      <c r="J5" s="647" t="s">
        <v>2929</v>
      </c>
      <c r="K5" s="625">
        <v>349494.63</v>
      </c>
      <c r="L5" s="625">
        <v>1611110.84</v>
      </c>
      <c r="M5" s="625">
        <v>1185648</v>
      </c>
      <c r="N5" s="625">
        <v>774957.47</v>
      </c>
      <c r="O5" s="625">
        <v>425462.84</v>
      </c>
      <c r="R5" s="823"/>
      <c r="S5" s="622">
        <v>1112102003</v>
      </c>
      <c r="T5" s="623" t="s">
        <v>2929</v>
      </c>
      <c r="U5" s="624">
        <v>3146546.14</v>
      </c>
      <c r="V5" s="624">
        <v>2018205.89</v>
      </c>
      <c r="W5" s="624">
        <v>2038241.23</v>
      </c>
      <c r="X5" s="624">
        <v>3126510.8</v>
      </c>
      <c r="Y5" s="625">
        <v>-20035.34</v>
      </c>
      <c r="AA5" s="622">
        <v>1112102003</v>
      </c>
      <c r="AB5" s="623" t="s">
        <v>2929</v>
      </c>
      <c r="AC5" s="624">
        <v>3126510.8</v>
      </c>
      <c r="AD5" s="624">
        <v>1209119.93</v>
      </c>
      <c r="AE5" s="624">
        <v>1150392.17</v>
      </c>
      <c r="AF5" s="624">
        <v>3185238.56</v>
      </c>
      <c r="AG5" s="625">
        <v>58727.76</v>
      </c>
      <c r="AI5" s="820">
        <v>1112102003</v>
      </c>
      <c r="AJ5" s="820" t="s">
        <v>2929</v>
      </c>
      <c r="AK5" s="821">
        <v>3185238.56</v>
      </c>
      <c r="AL5" s="821">
        <v>1355233.75</v>
      </c>
      <c r="AM5" s="821">
        <v>899687.13</v>
      </c>
      <c r="AN5" s="821">
        <v>3640785.18</v>
      </c>
      <c r="AO5" s="821">
        <v>455546.62</v>
      </c>
      <c r="BF5" s="820">
        <v>111</v>
      </c>
      <c r="BG5" s="820" t="s">
        <v>3299</v>
      </c>
      <c r="BH5" s="821">
        <v>30852593.050000001</v>
      </c>
      <c r="BI5" s="821">
        <v>73596725.540000007</v>
      </c>
      <c r="BJ5" s="821">
        <v>40502132.469999999</v>
      </c>
      <c r="BK5" s="821">
        <v>63947186.119999997</v>
      </c>
      <c r="BL5" s="821">
        <v>33094593.07</v>
      </c>
    </row>
    <row r="6" spans="1:64">
      <c r="A6" s="622">
        <v>1112102004</v>
      </c>
      <c r="B6" s="623" t="s">
        <v>2930</v>
      </c>
      <c r="C6" s="624">
        <v>2525477.0499999998</v>
      </c>
      <c r="D6" s="624">
        <v>909407.34</v>
      </c>
      <c r="E6" s="624">
        <v>116018.09</v>
      </c>
      <c r="F6" s="624">
        <v>3318866.3</v>
      </c>
      <c r="G6" s="625">
        <v>793389.25</v>
      </c>
      <c r="I6" s="641">
        <v>1112102004</v>
      </c>
      <c r="J6" s="647" t="s">
        <v>2930</v>
      </c>
      <c r="K6" s="625">
        <v>793389.25</v>
      </c>
      <c r="L6" s="625">
        <v>75942.47</v>
      </c>
      <c r="M6" s="625">
        <v>303456.57</v>
      </c>
      <c r="N6" s="625">
        <v>565875.15</v>
      </c>
      <c r="O6" s="625">
        <v>-227514.1</v>
      </c>
      <c r="R6" s="823"/>
      <c r="S6" s="622">
        <v>1112102004</v>
      </c>
      <c r="T6" s="623" t="s">
        <v>2930</v>
      </c>
      <c r="U6" s="624">
        <v>2934639.5</v>
      </c>
      <c r="V6" s="624">
        <v>17234.2</v>
      </c>
      <c r="W6" s="624">
        <v>68826.5</v>
      </c>
      <c r="X6" s="624">
        <v>2883047.2</v>
      </c>
      <c r="Y6" s="625">
        <v>-51592.3</v>
      </c>
      <c r="AA6" s="622">
        <v>1112102004</v>
      </c>
      <c r="AB6" s="623" t="s">
        <v>2930</v>
      </c>
      <c r="AC6" s="624">
        <v>2883047.2</v>
      </c>
      <c r="AD6" s="624">
        <v>53082.14</v>
      </c>
      <c r="AE6" s="624">
        <v>82356.52</v>
      </c>
      <c r="AF6" s="624">
        <v>2853772.82</v>
      </c>
      <c r="AG6" s="625">
        <v>-29274.38</v>
      </c>
      <c r="AI6" s="820">
        <v>1112102004</v>
      </c>
      <c r="AJ6" s="820" t="s">
        <v>2930</v>
      </c>
      <c r="AK6" s="821">
        <v>2853772.82</v>
      </c>
      <c r="AL6" s="821">
        <v>293811.14</v>
      </c>
      <c r="AM6" s="821">
        <v>31093.87</v>
      </c>
      <c r="AN6" s="821">
        <v>3116490.09</v>
      </c>
      <c r="AO6" s="821">
        <v>262717.27</v>
      </c>
      <c r="BF6" s="820">
        <v>1112</v>
      </c>
      <c r="BG6" s="820"/>
      <c r="BH6" s="821">
        <v>30852593.050000001</v>
      </c>
      <c r="BI6" s="821">
        <v>73596725.540000007</v>
      </c>
      <c r="BJ6" s="821">
        <v>40502132.469999999</v>
      </c>
      <c r="BK6" s="821">
        <v>63947186.119999997</v>
      </c>
      <c r="BL6" s="821">
        <v>33094593.07</v>
      </c>
    </row>
    <row r="7" spans="1:64">
      <c r="A7" s="622">
        <v>1112102005</v>
      </c>
      <c r="B7" s="623" t="s">
        <v>2931</v>
      </c>
      <c r="C7" s="624">
        <v>23353.33</v>
      </c>
      <c r="D7" s="624">
        <v>0</v>
      </c>
      <c r="E7" s="624">
        <v>0</v>
      </c>
      <c r="F7" s="624">
        <v>23353.33</v>
      </c>
      <c r="G7" s="625">
        <v>0</v>
      </c>
      <c r="I7" s="641">
        <v>1112102005</v>
      </c>
      <c r="J7" s="647" t="s">
        <v>2931</v>
      </c>
      <c r="K7" s="625">
        <v>0</v>
      </c>
      <c r="L7" s="625">
        <v>0</v>
      </c>
      <c r="M7" s="625">
        <v>3000</v>
      </c>
      <c r="N7" s="625">
        <v>-3000</v>
      </c>
      <c r="O7" s="625">
        <v>-3000</v>
      </c>
      <c r="R7" s="823"/>
      <c r="S7" s="622">
        <v>1112102005</v>
      </c>
      <c r="T7" s="623" t="s">
        <v>2931</v>
      </c>
      <c r="U7" s="624">
        <v>21981.19</v>
      </c>
      <c r="V7" s="624">
        <v>721000</v>
      </c>
      <c r="W7" s="624">
        <v>12855</v>
      </c>
      <c r="X7" s="624">
        <v>730126.19</v>
      </c>
      <c r="Y7" s="625">
        <v>708145</v>
      </c>
      <c r="AA7" s="622">
        <v>1112102005</v>
      </c>
      <c r="AB7" s="623" t="s">
        <v>2931</v>
      </c>
      <c r="AC7" s="624">
        <v>730126.19</v>
      </c>
      <c r="AD7" s="624">
        <v>6000</v>
      </c>
      <c r="AE7" s="624">
        <v>6000</v>
      </c>
      <c r="AF7" s="624">
        <v>730126.19</v>
      </c>
      <c r="AG7" s="625">
        <v>0</v>
      </c>
      <c r="AI7" s="820">
        <v>1112102005</v>
      </c>
      <c r="AJ7" s="820" t="s">
        <v>2931</v>
      </c>
      <c r="AK7" s="821">
        <v>730126.19</v>
      </c>
      <c r="AL7" s="821">
        <v>0</v>
      </c>
      <c r="AM7" s="821">
        <v>0</v>
      </c>
      <c r="AN7" s="821">
        <v>730126.19</v>
      </c>
      <c r="AO7" s="821">
        <v>0</v>
      </c>
      <c r="BF7" s="820">
        <v>1112102001</v>
      </c>
      <c r="BG7" s="820" t="s">
        <v>2927</v>
      </c>
      <c r="BH7" s="821">
        <v>3460817.64</v>
      </c>
      <c r="BI7" s="821">
        <v>4011644.94</v>
      </c>
      <c r="BJ7" s="821">
        <v>511137.88</v>
      </c>
      <c r="BK7" s="821">
        <v>6961324.7000000002</v>
      </c>
      <c r="BL7" s="821">
        <v>3500507.06</v>
      </c>
    </row>
    <row r="8" spans="1:64">
      <c r="A8" s="622">
        <v>1112102006</v>
      </c>
      <c r="B8" s="623" t="s">
        <v>2932</v>
      </c>
      <c r="C8" s="624">
        <v>940104.12</v>
      </c>
      <c r="D8" s="624">
        <v>91083.54</v>
      </c>
      <c r="E8" s="624">
        <v>182120</v>
      </c>
      <c r="F8" s="624">
        <v>849067.66</v>
      </c>
      <c r="G8" s="625">
        <v>-91036.46</v>
      </c>
      <c r="I8" s="641">
        <v>1112102006</v>
      </c>
      <c r="J8" s="647" t="s">
        <v>2932</v>
      </c>
      <c r="K8" s="625">
        <v>-91036.46</v>
      </c>
      <c r="L8" s="625">
        <v>8.0399999999999991</v>
      </c>
      <c r="M8" s="625">
        <v>0</v>
      </c>
      <c r="N8" s="625">
        <v>-91028.42</v>
      </c>
      <c r="O8" s="625">
        <v>8.0399999999999991</v>
      </c>
      <c r="R8" s="823"/>
      <c r="S8" s="622">
        <v>1112102006</v>
      </c>
      <c r="T8" s="623" t="s">
        <v>2932</v>
      </c>
      <c r="U8" s="624">
        <v>849082.3</v>
      </c>
      <c r="V8" s="624">
        <v>7.31</v>
      </c>
      <c r="W8" s="624">
        <v>0</v>
      </c>
      <c r="X8" s="624">
        <v>849089.61</v>
      </c>
      <c r="Y8" s="625">
        <v>7.31</v>
      </c>
      <c r="AA8" s="622">
        <v>1112102006</v>
      </c>
      <c r="AB8" s="623" t="s">
        <v>2932</v>
      </c>
      <c r="AC8" s="624">
        <v>849089.61</v>
      </c>
      <c r="AD8" s="624">
        <v>408478.9</v>
      </c>
      <c r="AE8" s="624">
        <v>798215.61</v>
      </c>
      <c r="AF8" s="624">
        <v>459352.9</v>
      </c>
      <c r="AG8" s="625">
        <v>-389736.71</v>
      </c>
      <c r="AI8" s="820">
        <v>1112102006</v>
      </c>
      <c r="AJ8" s="820" t="s">
        <v>2932</v>
      </c>
      <c r="AK8" s="821">
        <v>459352.9</v>
      </c>
      <c r="AL8" s="821">
        <v>5.15</v>
      </c>
      <c r="AM8" s="821">
        <v>0</v>
      </c>
      <c r="AN8" s="821">
        <v>459358.05</v>
      </c>
      <c r="AO8" s="821">
        <v>5.15</v>
      </c>
      <c r="BF8" s="820">
        <v>1112102002</v>
      </c>
      <c r="BG8" s="820" t="s">
        <v>2928</v>
      </c>
      <c r="BH8" s="821">
        <v>18921633.34</v>
      </c>
      <c r="BI8" s="821">
        <v>35301781.969999999</v>
      </c>
      <c r="BJ8" s="821">
        <v>16637668.35</v>
      </c>
      <c r="BK8" s="821">
        <v>37585746.960000001</v>
      </c>
      <c r="BL8" s="821">
        <v>18664113.620000001</v>
      </c>
    </row>
    <row r="9" spans="1:64">
      <c r="A9" s="622">
        <v>1112102007</v>
      </c>
      <c r="B9" s="623" t="s">
        <v>2933</v>
      </c>
      <c r="C9" s="624">
        <v>94464.08</v>
      </c>
      <c r="D9" s="624">
        <v>1.7</v>
      </c>
      <c r="E9" s="624">
        <v>0</v>
      </c>
      <c r="F9" s="624">
        <v>94465.78</v>
      </c>
      <c r="G9" s="625">
        <v>1.7</v>
      </c>
      <c r="I9" s="641">
        <v>1112102007</v>
      </c>
      <c r="J9" s="647" t="s">
        <v>2933</v>
      </c>
      <c r="K9" s="625">
        <v>1.7</v>
      </c>
      <c r="L9" s="625">
        <v>0.81</v>
      </c>
      <c r="M9" s="625">
        <v>0</v>
      </c>
      <c r="N9" s="625">
        <v>2.5099999999999998</v>
      </c>
      <c r="O9" s="625">
        <v>0.81</v>
      </c>
      <c r="R9" s="823"/>
      <c r="S9" s="622">
        <v>1112102007</v>
      </c>
      <c r="T9" s="623" t="s">
        <v>2933</v>
      </c>
      <c r="U9" s="624">
        <v>91747.520000000004</v>
      </c>
      <c r="V9" s="624">
        <v>0.81</v>
      </c>
      <c r="W9" s="624">
        <v>0</v>
      </c>
      <c r="X9" s="624">
        <v>91748.33</v>
      </c>
      <c r="Y9" s="625">
        <v>0.81</v>
      </c>
      <c r="AA9" s="622">
        <v>1112102007</v>
      </c>
      <c r="AB9" s="623" t="s">
        <v>2933</v>
      </c>
      <c r="AC9" s="624">
        <v>91748.33</v>
      </c>
      <c r="AD9" s="624">
        <v>0.76</v>
      </c>
      <c r="AE9" s="624">
        <v>0</v>
      </c>
      <c r="AF9" s="624">
        <v>91749.09</v>
      </c>
      <c r="AG9" s="625">
        <v>0.76</v>
      </c>
      <c r="AI9" s="820">
        <v>1112102007</v>
      </c>
      <c r="AJ9" s="820" t="s">
        <v>2933</v>
      </c>
      <c r="AK9" s="821">
        <v>91749.09</v>
      </c>
      <c r="AL9" s="821">
        <v>0.79</v>
      </c>
      <c r="AM9" s="821">
        <v>0</v>
      </c>
      <c r="AN9" s="821">
        <v>91749.88</v>
      </c>
      <c r="AO9" s="821">
        <v>0.79</v>
      </c>
      <c r="BF9" s="820">
        <v>1112102003</v>
      </c>
      <c r="BG9" s="820" t="s">
        <v>2929</v>
      </c>
      <c r="BH9" s="821">
        <v>516085.38</v>
      </c>
      <c r="BI9" s="821">
        <v>15635423.710000001</v>
      </c>
      <c r="BJ9" s="821">
        <v>11854942.380000001</v>
      </c>
      <c r="BK9" s="821">
        <v>4296566.71</v>
      </c>
      <c r="BL9" s="821">
        <v>3780481.33</v>
      </c>
    </row>
    <row r="10" spans="1:64">
      <c r="A10" s="622">
        <v>1112102008</v>
      </c>
      <c r="B10" s="623" t="s">
        <v>2934</v>
      </c>
      <c r="C10" s="624">
        <v>900891.46</v>
      </c>
      <c r="D10" s="624">
        <v>22.74</v>
      </c>
      <c r="E10" s="624">
        <v>91060</v>
      </c>
      <c r="F10" s="624">
        <v>809854.2</v>
      </c>
      <c r="G10" s="625">
        <v>-91037.26</v>
      </c>
      <c r="I10" s="641">
        <v>1112102008</v>
      </c>
      <c r="J10" s="647" t="s">
        <v>2934</v>
      </c>
      <c r="K10" s="625">
        <v>-91037.26</v>
      </c>
      <c r="L10" s="625">
        <v>7.71</v>
      </c>
      <c r="M10" s="625">
        <v>0</v>
      </c>
      <c r="N10" s="625">
        <v>-91029.55</v>
      </c>
      <c r="O10" s="625">
        <v>7.71</v>
      </c>
      <c r="R10" s="823"/>
      <c r="S10" s="622">
        <v>1112102008</v>
      </c>
      <c r="T10" s="623" t="s">
        <v>2934</v>
      </c>
      <c r="U10" s="624">
        <v>809868.21</v>
      </c>
      <c r="V10" s="624">
        <v>8.5500000000000007</v>
      </c>
      <c r="W10" s="624">
        <v>0</v>
      </c>
      <c r="X10" s="624">
        <v>809876.76</v>
      </c>
      <c r="Y10" s="625">
        <v>8.5500000000000007</v>
      </c>
      <c r="AA10" s="622">
        <v>1112102008</v>
      </c>
      <c r="AB10" s="623" t="s">
        <v>2934</v>
      </c>
      <c r="AC10" s="624">
        <v>809876.76</v>
      </c>
      <c r="AD10" s="624">
        <v>37242.660000000003</v>
      </c>
      <c r="AE10" s="624">
        <v>408471.82</v>
      </c>
      <c r="AF10" s="624">
        <v>438647.6</v>
      </c>
      <c r="AG10" s="625">
        <v>-371229.16</v>
      </c>
      <c r="AI10" s="820">
        <v>1112102008</v>
      </c>
      <c r="AJ10" s="820" t="s">
        <v>2934</v>
      </c>
      <c r="AK10" s="821">
        <v>438647.6</v>
      </c>
      <c r="AL10" s="821">
        <v>4.91</v>
      </c>
      <c r="AM10" s="821">
        <v>0</v>
      </c>
      <c r="AN10" s="821">
        <v>438652.51</v>
      </c>
      <c r="AO10" s="821">
        <v>4.91</v>
      </c>
      <c r="BF10" s="820">
        <v>1112102004</v>
      </c>
      <c r="BG10" s="820" t="s">
        <v>2930</v>
      </c>
      <c r="BH10" s="821">
        <v>2525477.0499999998</v>
      </c>
      <c r="BI10" s="821">
        <v>5816144.0700000003</v>
      </c>
      <c r="BJ10" s="821">
        <v>1984682.12</v>
      </c>
      <c r="BK10" s="821">
        <v>6356939</v>
      </c>
      <c r="BL10" s="821">
        <v>3831461.95</v>
      </c>
    </row>
    <row r="11" spans="1:64">
      <c r="A11" s="622">
        <v>1112102009</v>
      </c>
      <c r="B11" s="623" t="s">
        <v>2935</v>
      </c>
      <c r="C11" s="624">
        <v>150743.32</v>
      </c>
      <c r="D11" s="624">
        <v>1.83</v>
      </c>
      <c r="E11" s="624">
        <v>0</v>
      </c>
      <c r="F11" s="624">
        <v>150745.15</v>
      </c>
      <c r="G11" s="625">
        <v>1.83</v>
      </c>
      <c r="I11" s="641">
        <v>1112102009</v>
      </c>
      <c r="J11" s="647" t="s">
        <v>2935</v>
      </c>
      <c r="K11" s="625">
        <v>1.83</v>
      </c>
      <c r="L11" s="625">
        <v>1.3</v>
      </c>
      <c r="M11" s="625">
        <v>59102</v>
      </c>
      <c r="N11" s="625">
        <v>-59098.87</v>
      </c>
      <c r="O11" s="625">
        <v>-59100.7</v>
      </c>
      <c r="R11" s="823"/>
      <c r="S11" s="622">
        <v>1112102009</v>
      </c>
      <c r="T11" s="623" t="s">
        <v>2935</v>
      </c>
      <c r="U11" s="624">
        <v>91645.38</v>
      </c>
      <c r="V11" s="624">
        <v>0.97</v>
      </c>
      <c r="W11" s="624">
        <v>0</v>
      </c>
      <c r="X11" s="624">
        <v>91646.35</v>
      </c>
      <c r="Y11" s="625">
        <v>0.97</v>
      </c>
      <c r="AA11" s="622">
        <v>1112102009</v>
      </c>
      <c r="AB11" s="623" t="s">
        <v>2935</v>
      </c>
      <c r="AC11" s="624">
        <v>91646.35</v>
      </c>
      <c r="AD11" s="624">
        <v>0.76</v>
      </c>
      <c r="AE11" s="624">
        <v>0</v>
      </c>
      <c r="AF11" s="624">
        <v>91647.11</v>
      </c>
      <c r="AG11" s="625">
        <v>0.76</v>
      </c>
      <c r="AI11" s="820">
        <v>1112102009</v>
      </c>
      <c r="AJ11" s="820" t="s">
        <v>2935</v>
      </c>
      <c r="AK11" s="821">
        <v>91647.11</v>
      </c>
      <c r="AL11" s="821">
        <v>0.79</v>
      </c>
      <c r="AM11" s="821">
        <v>2720.2</v>
      </c>
      <c r="AN11" s="821">
        <v>88927.7</v>
      </c>
      <c r="AO11" s="821">
        <v>-2719.41</v>
      </c>
      <c r="BF11" s="820">
        <v>1112102005</v>
      </c>
      <c r="BG11" s="820" t="s">
        <v>2931</v>
      </c>
      <c r="BH11" s="821">
        <v>23353.33</v>
      </c>
      <c r="BI11" s="821">
        <v>927687.28</v>
      </c>
      <c r="BJ11" s="821">
        <v>275045.08</v>
      </c>
      <c r="BK11" s="821">
        <v>675995.53</v>
      </c>
      <c r="BL11" s="821">
        <v>652642.19999999995</v>
      </c>
    </row>
    <row r="12" spans="1:64">
      <c r="A12" s="622">
        <v>1112102010</v>
      </c>
      <c r="B12" s="623" t="s">
        <v>2936</v>
      </c>
      <c r="C12" s="624">
        <v>1629327.33</v>
      </c>
      <c r="D12" s="624">
        <v>1266.67</v>
      </c>
      <c r="E12" s="624">
        <v>0</v>
      </c>
      <c r="F12" s="624">
        <v>1630594</v>
      </c>
      <c r="G12" s="625">
        <v>1266.67</v>
      </c>
      <c r="I12" s="641">
        <v>1112102010</v>
      </c>
      <c r="J12" s="647" t="s">
        <v>2936</v>
      </c>
      <c r="K12" s="625">
        <v>1266.67</v>
      </c>
      <c r="L12" s="625">
        <v>75068</v>
      </c>
      <c r="M12" s="625">
        <v>12966</v>
      </c>
      <c r="N12" s="625">
        <v>63368.67</v>
      </c>
      <c r="O12" s="625">
        <v>62102</v>
      </c>
      <c r="R12" s="823"/>
      <c r="S12" s="622">
        <v>1112102010</v>
      </c>
      <c r="T12" s="623" t="s">
        <v>2936</v>
      </c>
      <c r="U12" s="624">
        <v>1655975.8</v>
      </c>
      <c r="V12" s="624">
        <v>5541.73</v>
      </c>
      <c r="W12" s="624">
        <v>8541.73</v>
      </c>
      <c r="X12" s="624">
        <v>1652975.8</v>
      </c>
      <c r="Y12" s="625">
        <v>-3000</v>
      </c>
      <c r="AA12" s="622">
        <v>1112102010</v>
      </c>
      <c r="AB12" s="623" t="s">
        <v>2936</v>
      </c>
      <c r="AC12" s="624">
        <v>1652975.8</v>
      </c>
      <c r="AD12" s="624">
        <v>9525.99</v>
      </c>
      <c r="AE12" s="624">
        <v>9525.99</v>
      </c>
      <c r="AF12" s="624">
        <v>1652975.8</v>
      </c>
      <c r="AG12" s="625">
        <v>0</v>
      </c>
      <c r="AI12" s="820">
        <v>1112102010</v>
      </c>
      <c r="AJ12" s="820" t="s">
        <v>2936</v>
      </c>
      <c r="AK12" s="821">
        <v>1652975.8</v>
      </c>
      <c r="AL12" s="821">
        <v>2720.2</v>
      </c>
      <c r="AM12" s="821">
        <v>140824</v>
      </c>
      <c r="AN12" s="821">
        <v>1514872</v>
      </c>
      <c r="AO12" s="821">
        <v>-138103.79999999999</v>
      </c>
      <c r="BF12" s="820">
        <v>1112102006</v>
      </c>
      <c r="BG12" s="820" t="s">
        <v>2932</v>
      </c>
      <c r="BH12" s="821">
        <v>940104.12</v>
      </c>
      <c r="BI12" s="821">
        <v>1439705.41</v>
      </c>
      <c r="BJ12" s="821">
        <v>1282532.5900000001</v>
      </c>
      <c r="BK12" s="821">
        <v>1097276.94</v>
      </c>
      <c r="BL12" s="821">
        <v>157172.82</v>
      </c>
    </row>
    <row r="13" spans="1:64">
      <c r="A13" s="622">
        <v>1112102011</v>
      </c>
      <c r="B13" s="623" t="s">
        <v>2937</v>
      </c>
      <c r="C13" s="624">
        <v>1689696</v>
      </c>
      <c r="D13" s="624">
        <v>0</v>
      </c>
      <c r="E13" s="624">
        <v>0</v>
      </c>
      <c r="F13" s="624">
        <v>1689696</v>
      </c>
      <c r="G13" s="625">
        <v>0</v>
      </c>
      <c r="I13" s="641">
        <v>1112102011</v>
      </c>
      <c r="J13" s="647" t="s">
        <v>2937</v>
      </c>
      <c r="K13" s="625">
        <v>0</v>
      </c>
      <c r="L13" s="625">
        <v>0</v>
      </c>
      <c r="M13" s="625">
        <v>0</v>
      </c>
      <c r="N13" s="625">
        <v>0</v>
      </c>
      <c r="O13" s="625">
        <v>0</v>
      </c>
      <c r="R13" s="823"/>
      <c r="S13" s="622">
        <v>1112102011</v>
      </c>
      <c r="T13" s="623" t="s">
        <v>2937</v>
      </c>
      <c r="U13" s="624">
        <v>1655696</v>
      </c>
      <c r="V13" s="624">
        <v>0</v>
      </c>
      <c r="W13" s="624">
        <v>0</v>
      </c>
      <c r="X13" s="624">
        <v>1655696</v>
      </c>
      <c r="Y13" s="625">
        <v>0</v>
      </c>
      <c r="AA13" s="622">
        <v>1112102011</v>
      </c>
      <c r="AB13" s="623" t="s">
        <v>2937</v>
      </c>
      <c r="AC13" s="624">
        <v>1655696</v>
      </c>
      <c r="AD13" s="624">
        <v>0</v>
      </c>
      <c r="AE13" s="624">
        <v>0</v>
      </c>
      <c r="AF13" s="624">
        <v>1655696</v>
      </c>
      <c r="AG13" s="625">
        <v>0</v>
      </c>
      <c r="AI13" s="820">
        <v>1112102011</v>
      </c>
      <c r="AJ13" s="820" t="s">
        <v>2937</v>
      </c>
      <c r="AK13" s="821">
        <v>1655696</v>
      </c>
      <c r="AL13" s="821">
        <v>140824</v>
      </c>
      <c r="AM13" s="821">
        <v>281648</v>
      </c>
      <c r="AN13" s="821">
        <v>1514872</v>
      </c>
      <c r="AO13" s="821">
        <v>-140824</v>
      </c>
      <c r="BF13" s="820">
        <v>1112102007</v>
      </c>
      <c r="BG13" s="820" t="s">
        <v>2933</v>
      </c>
      <c r="BH13" s="821">
        <v>94464.08</v>
      </c>
      <c r="BI13" s="821">
        <v>97192.62</v>
      </c>
      <c r="BJ13" s="821">
        <v>65030.400000000001</v>
      </c>
      <c r="BK13" s="821">
        <v>126626.3</v>
      </c>
      <c r="BL13" s="821">
        <v>32162.22</v>
      </c>
    </row>
    <row r="14" spans="1:64">
      <c r="A14" s="622">
        <v>1122602001</v>
      </c>
      <c r="B14" s="623" t="s">
        <v>2938</v>
      </c>
      <c r="C14" s="624">
        <v>0</v>
      </c>
      <c r="D14" s="624">
        <v>4110993.74</v>
      </c>
      <c r="E14" s="624">
        <v>4110993.74</v>
      </c>
      <c r="F14" s="624">
        <v>0</v>
      </c>
      <c r="G14" s="625">
        <v>0</v>
      </c>
      <c r="I14" s="641">
        <v>1122602001</v>
      </c>
      <c r="J14" s="647" t="s">
        <v>2938</v>
      </c>
      <c r="K14" s="625">
        <v>0</v>
      </c>
      <c r="L14" s="625">
        <v>2536895.75</v>
      </c>
      <c r="M14" s="625">
        <v>2536895.75</v>
      </c>
      <c r="N14" s="625">
        <v>0</v>
      </c>
      <c r="O14" s="625">
        <v>0</v>
      </c>
      <c r="R14" s="823"/>
      <c r="S14" s="622">
        <v>1112102012</v>
      </c>
      <c r="T14" s="623" t="s">
        <v>3172</v>
      </c>
      <c r="U14" s="624">
        <v>145990.89000000001</v>
      </c>
      <c r="V14" s="624">
        <v>855</v>
      </c>
      <c r="W14" s="624">
        <v>5857.5</v>
      </c>
      <c r="X14" s="624">
        <v>140988.39000000001</v>
      </c>
      <c r="Y14" s="625">
        <v>-5002.5</v>
      </c>
      <c r="AA14" s="622">
        <v>1112102012</v>
      </c>
      <c r="AB14" s="623" t="s">
        <v>3172</v>
      </c>
      <c r="AC14" s="624">
        <v>140988.39000000001</v>
      </c>
      <c r="AD14" s="624">
        <v>35000</v>
      </c>
      <c r="AE14" s="624">
        <v>25008.67</v>
      </c>
      <c r="AF14" s="624">
        <v>150979.72</v>
      </c>
      <c r="AG14" s="625">
        <v>9991.33</v>
      </c>
      <c r="AI14" s="820">
        <v>1112102012</v>
      </c>
      <c r="AJ14" s="820" t="s">
        <v>3172</v>
      </c>
      <c r="AK14" s="821">
        <v>150979.72</v>
      </c>
      <c r="AL14" s="821">
        <v>0</v>
      </c>
      <c r="AM14" s="821">
        <v>0</v>
      </c>
      <c r="AN14" s="821">
        <v>150979.72</v>
      </c>
      <c r="AO14" s="821">
        <v>0</v>
      </c>
      <c r="BF14" s="820">
        <v>1112102008</v>
      </c>
      <c r="BG14" s="820" t="s">
        <v>2934</v>
      </c>
      <c r="BH14" s="821">
        <v>900891.46</v>
      </c>
      <c r="BI14" s="821">
        <v>2887459.36</v>
      </c>
      <c r="BJ14" s="821">
        <v>2749418.42</v>
      </c>
      <c r="BK14" s="821">
        <v>1038932.4</v>
      </c>
      <c r="BL14" s="821">
        <v>138040.94</v>
      </c>
    </row>
    <row r="15" spans="1:64">
      <c r="A15" s="622">
        <v>1123101002</v>
      </c>
      <c r="B15" s="623" t="s">
        <v>2939</v>
      </c>
      <c r="C15" s="624">
        <v>17063.95</v>
      </c>
      <c r="D15" s="624">
        <v>650</v>
      </c>
      <c r="E15" s="624">
        <v>10455.950000000001</v>
      </c>
      <c r="F15" s="624">
        <v>7258</v>
      </c>
      <c r="G15" s="625">
        <v>-9805.9500000000007</v>
      </c>
      <c r="I15" s="641">
        <v>1123101002</v>
      </c>
      <c r="J15" s="647" t="s">
        <v>2939</v>
      </c>
      <c r="K15" s="625">
        <v>-9805.9500000000007</v>
      </c>
      <c r="L15" s="625">
        <v>0</v>
      </c>
      <c r="M15" s="625">
        <v>650</v>
      </c>
      <c r="N15" s="625">
        <v>-10455.950000000001</v>
      </c>
      <c r="O15" s="625">
        <v>-650</v>
      </c>
      <c r="R15" s="823"/>
      <c r="S15" s="622">
        <v>1112102013</v>
      </c>
      <c r="T15" s="623" t="s">
        <v>3173</v>
      </c>
      <c r="U15" s="624">
        <v>0</v>
      </c>
      <c r="V15" s="624">
        <v>0</v>
      </c>
      <c r="W15" s="624">
        <v>0</v>
      </c>
      <c r="X15" s="624">
        <v>0</v>
      </c>
      <c r="Y15" s="625">
        <v>0</v>
      </c>
      <c r="AA15" s="622">
        <v>1112102013</v>
      </c>
      <c r="AB15" s="623" t="s">
        <v>3173</v>
      </c>
      <c r="AC15" s="624">
        <v>0</v>
      </c>
      <c r="AD15" s="624">
        <v>0</v>
      </c>
      <c r="AE15" s="624">
        <v>0</v>
      </c>
      <c r="AF15" s="624">
        <v>0</v>
      </c>
      <c r="AG15" s="625">
        <v>0</v>
      </c>
      <c r="AI15" s="820">
        <v>1112102013</v>
      </c>
      <c r="AJ15" s="820" t="s">
        <v>3173</v>
      </c>
      <c r="AK15" s="821">
        <v>0</v>
      </c>
      <c r="AL15" s="821">
        <v>27075</v>
      </c>
      <c r="AM15" s="821">
        <v>0</v>
      </c>
      <c r="AN15" s="821">
        <v>27075</v>
      </c>
      <c r="AO15" s="821">
        <v>27075</v>
      </c>
      <c r="BF15" s="820">
        <v>1112102009</v>
      </c>
      <c r="BG15" s="820" t="s">
        <v>2935</v>
      </c>
      <c r="BH15" s="821">
        <v>150743.32</v>
      </c>
      <c r="BI15" s="821">
        <v>458603.06</v>
      </c>
      <c r="BJ15" s="821">
        <v>429263.02</v>
      </c>
      <c r="BK15" s="821">
        <v>180083.36</v>
      </c>
      <c r="BL15" s="821">
        <v>29340.04</v>
      </c>
    </row>
    <row r="16" spans="1:64">
      <c r="A16" s="622">
        <v>1123102001</v>
      </c>
      <c r="B16" s="623" t="s">
        <v>2940</v>
      </c>
      <c r="C16" s="624">
        <v>0</v>
      </c>
      <c r="D16" s="624">
        <v>1000</v>
      </c>
      <c r="E16" s="624">
        <v>0</v>
      </c>
      <c r="F16" s="624">
        <v>1000</v>
      </c>
      <c r="G16" s="625">
        <v>1000</v>
      </c>
      <c r="I16" s="641">
        <v>1123102001</v>
      </c>
      <c r="J16" s="647" t="s">
        <v>2940</v>
      </c>
      <c r="K16" s="625">
        <v>1000</v>
      </c>
      <c r="L16" s="625">
        <v>288</v>
      </c>
      <c r="M16" s="625">
        <v>288</v>
      </c>
      <c r="N16" s="625">
        <v>1000</v>
      </c>
      <c r="O16" s="625">
        <v>0</v>
      </c>
      <c r="R16" s="823"/>
      <c r="S16" s="622">
        <v>1122602001</v>
      </c>
      <c r="T16" s="623" t="s">
        <v>2938</v>
      </c>
      <c r="U16" s="624">
        <v>0</v>
      </c>
      <c r="V16" s="624">
        <v>1993849.17</v>
      </c>
      <c r="W16" s="624">
        <v>1993849.17</v>
      </c>
      <c r="X16" s="624">
        <v>0</v>
      </c>
      <c r="Y16" s="625">
        <v>0</v>
      </c>
      <c r="AA16" s="622">
        <v>1122602001</v>
      </c>
      <c r="AB16" s="623" t="s">
        <v>2938</v>
      </c>
      <c r="AC16" s="624">
        <v>0</v>
      </c>
      <c r="AD16" s="624">
        <v>2770880.23</v>
      </c>
      <c r="AE16" s="624">
        <v>2770880.23</v>
      </c>
      <c r="AF16" s="624">
        <v>0</v>
      </c>
      <c r="AG16" s="625">
        <v>0</v>
      </c>
      <c r="AI16" s="820">
        <v>1122602001</v>
      </c>
      <c r="AJ16" s="820" t="s">
        <v>2938</v>
      </c>
      <c r="AK16" s="821">
        <v>0</v>
      </c>
      <c r="AL16" s="821">
        <v>3855227.75</v>
      </c>
      <c r="AM16" s="821">
        <v>3855227.75</v>
      </c>
      <c r="AN16" s="821">
        <v>0</v>
      </c>
      <c r="AO16" s="821">
        <v>0</v>
      </c>
      <c r="BF16" s="820">
        <v>1112102010</v>
      </c>
      <c r="BG16" s="820" t="s">
        <v>2936</v>
      </c>
      <c r="BH16" s="821">
        <v>1629327.33</v>
      </c>
      <c r="BI16" s="821">
        <v>4813509.92</v>
      </c>
      <c r="BJ16" s="821">
        <v>3747557.92</v>
      </c>
      <c r="BK16" s="821">
        <v>2695279.33</v>
      </c>
      <c r="BL16" s="821">
        <v>1065952</v>
      </c>
    </row>
    <row r="17" spans="1:64">
      <c r="A17" s="622">
        <v>1125102001</v>
      </c>
      <c r="B17" s="623" t="s">
        <v>551</v>
      </c>
      <c r="C17" s="624">
        <v>0</v>
      </c>
      <c r="D17" s="624">
        <v>8000</v>
      </c>
      <c r="E17" s="624">
        <v>0</v>
      </c>
      <c r="F17" s="624">
        <v>8000</v>
      </c>
      <c r="G17" s="625">
        <v>8000</v>
      </c>
      <c r="I17" s="641">
        <v>1125102001</v>
      </c>
      <c r="J17" s="647" t="s">
        <v>551</v>
      </c>
      <c r="K17" s="625">
        <v>8000</v>
      </c>
      <c r="L17" s="625">
        <v>0</v>
      </c>
      <c r="M17" s="625">
        <v>0</v>
      </c>
      <c r="N17" s="625">
        <v>8000</v>
      </c>
      <c r="O17" s="625">
        <v>0</v>
      </c>
      <c r="R17" s="823"/>
      <c r="S17" s="622">
        <v>1123101002</v>
      </c>
      <c r="T17" s="623" t="s">
        <v>2939</v>
      </c>
      <c r="U17" s="624">
        <v>12228</v>
      </c>
      <c r="V17" s="624">
        <v>29320</v>
      </c>
      <c r="W17" s="624">
        <v>9300</v>
      </c>
      <c r="X17" s="624">
        <v>32248</v>
      </c>
      <c r="Y17" s="625">
        <v>20020</v>
      </c>
      <c r="AA17" s="622">
        <v>1123101002</v>
      </c>
      <c r="AB17" s="623" t="s">
        <v>2939</v>
      </c>
      <c r="AC17" s="624">
        <v>32248</v>
      </c>
      <c r="AD17" s="624">
        <v>29075</v>
      </c>
      <c r="AE17" s="624">
        <v>50875</v>
      </c>
      <c r="AF17" s="624">
        <v>10448</v>
      </c>
      <c r="AG17" s="625">
        <v>-21800</v>
      </c>
      <c r="AI17" s="820">
        <v>1123101002</v>
      </c>
      <c r="AJ17" s="820" t="s">
        <v>2939</v>
      </c>
      <c r="AK17" s="821">
        <v>10448</v>
      </c>
      <c r="AL17" s="821">
        <v>2700</v>
      </c>
      <c r="AM17" s="821">
        <v>6040</v>
      </c>
      <c r="AN17" s="821">
        <v>7108</v>
      </c>
      <c r="AO17" s="821">
        <v>-3340</v>
      </c>
      <c r="BF17" s="820">
        <v>1112102011</v>
      </c>
      <c r="BG17" s="820" t="s">
        <v>2937</v>
      </c>
      <c r="BH17" s="821">
        <v>1689696</v>
      </c>
      <c r="BI17" s="821">
        <v>1836520</v>
      </c>
      <c r="BJ17" s="821">
        <v>770568</v>
      </c>
      <c r="BK17" s="821">
        <v>2755648</v>
      </c>
      <c r="BL17" s="821">
        <v>1065952</v>
      </c>
    </row>
    <row r="18" spans="1:64">
      <c r="A18" s="622">
        <v>1131001001</v>
      </c>
      <c r="B18" s="623" t="s">
        <v>2941</v>
      </c>
      <c r="C18" s="624">
        <v>4590.96</v>
      </c>
      <c r="D18" s="624">
        <v>21877.919999999998</v>
      </c>
      <c r="E18" s="624">
        <v>20583.95</v>
      </c>
      <c r="F18" s="624">
        <v>5884.93</v>
      </c>
      <c r="G18" s="625">
        <v>1293.97</v>
      </c>
      <c r="I18" s="641">
        <v>1131001001</v>
      </c>
      <c r="J18" s="647" t="s">
        <v>2941</v>
      </c>
      <c r="K18" s="625">
        <v>1293.97</v>
      </c>
      <c r="L18" s="625">
        <v>13754</v>
      </c>
      <c r="M18" s="625">
        <v>12953.65</v>
      </c>
      <c r="N18" s="625">
        <v>2094.3200000000002</v>
      </c>
      <c r="O18" s="625">
        <v>800.35</v>
      </c>
      <c r="R18" s="823"/>
      <c r="S18" s="622">
        <v>1123102001</v>
      </c>
      <c r="T18" s="623" t="s">
        <v>2940</v>
      </c>
      <c r="U18" s="624">
        <v>0</v>
      </c>
      <c r="V18" s="624">
        <v>15</v>
      </c>
      <c r="W18" s="624">
        <v>15</v>
      </c>
      <c r="X18" s="624">
        <v>0</v>
      </c>
      <c r="Y18" s="625">
        <v>0</v>
      </c>
      <c r="AA18" s="622">
        <v>1123102001</v>
      </c>
      <c r="AB18" s="623" t="s">
        <v>2940</v>
      </c>
      <c r="AC18" s="624">
        <v>0</v>
      </c>
      <c r="AD18" s="624">
        <v>9</v>
      </c>
      <c r="AE18" s="624">
        <v>9</v>
      </c>
      <c r="AF18" s="624">
        <v>0</v>
      </c>
      <c r="AG18" s="625">
        <v>0</v>
      </c>
      <c r="AI18" s="820">
        <v>1123102001</v>
      </c>
      <c r="AJ18" s="820" t="s">
        <v>2940</v>
      </c>
      <c r="AK18" s="821">
        <v>0</v>
      </c>
      <c r="AL18" s="821">
        <v>0</v>
      </c>
      <c r="AM18" s="821">
        <v>0</v>
      </c>
      <c r="AN18" s="821">
        <v>0</v>
      </c>
      <c r="AO18" s="821">
        <v>0</v>
      </c>
      <c r="BF18" s="820">
        <v>1112102012</v>
      </c>
      <c r="BG18" s="820" t="s">
        <v>3172</v>
      </c>
      <c r="BH18" s="821">
        <v>0</v>
      </c>
      <c r="BI18" s="821">
        <v>250318.2</v>
      </c>
      <c r="BJ18" s="821">
        <v>108456.31</v>
      </c>
      <c r="BK18" s="821">
        <v>141861.89000000001</v>
      </c>
      <c r="BL18" s="821">
        <v>141861.89000000001</v>
      </c>
    </row>
    <row r="19" spans="1:64">
      <c r="A19" s="622">
        <v>1134201002</v>
      </c>
      <c r="B19" s="623" t="s">
        <v>2942</v>
      </c>
      <c r="C19" s="624">
        <v>308415.3</v>
      </c>
      <c r="D19" s="624">
        <v>0</v>
      </c>
      <c r="E19" s="624">
        <v>0</v>
      </c>
      <c r="F19" s="624">
        <v>308415.3</v>
      </c>
      <c r="G19" s="625">
        <v>0</v>
      </c>
      <c r="I19" s="641">
        <v>1134201002</v>
      </c>
      <c r="J19" s="647" t="s">
        <v>2942</v>
      </c>
      <c r="K19" s="625">
        <v>0</v>
      </c>
      <c r="L19" s="625">
        <v>0</v>
      </c>
      <c r="M19" s="625">
        <v>0</v>
      </c>
      <c r="N19" s="625">
        <v>0</v>
      </c>
      <c r="O19" s="625">
        <v>0</v>
      </c>
      <c r="R19" s="823"/>
      <c r="S19" s="622">
        <v>1125102001</v>
      </c>
      <c r="T19" s="623" t="s">
        <v>551</v>
      </c>
      <c r="U19" s="624">
        <v>8000</v>
      </c>
      <c r="V19" s="624">
        <v>0</v>
      </c>
      <c r="W19" s="624">
        <v>0</v>
      </c>
      <c r="X19" s="624">
        <v>8000</v>
      </c>
      <c r="Y19" s="625">
        <v>0</v>
      </c>
      <c r="AA19" s="622">
        <v>1125102001</v>
      </c>
      <c r="AB19" s="623" t="s">
        <v>551</v>
      </c>
      <c r="AC19" s="624">
        <v>8000</v>
      </c>
      <c r="AD19" s="624">
        <v>0</v>
      </c>
      <c r="AE19" s="624">
        <v>0</v>
      </c>
      <c r="AF19" s="624">
        <v>8000</v>
      </c>
      <c r="AG19" s="625">
        <v>0</v>
      </c>
      <c r="AI19" s="820">
        <v>1125102001</v>
      </c>
      <c r="AJ19" s="820" t="s">
        <v>551</v>
      </c>
      <c r="AK19" s="821">
        <v>8000</v>
      </c>
      <c r="AL19" s="821">
        <v>0</v>
      </c>
      <c r="AM19" s="821">
        <v>0</v>
      </c>
      <c r="AN19" s="821">
        <v>8000</v>
      </c>
      <c r="AO19" s="821">
        <v>0</v>
      </c>
      <c r="BF19" s="820">
        <v>1112102013</v>
      </c>
      <c r="BG19" s="820" t="s">
        <v>3173</v>
      </c>
      <c r="BH19" s="821">
        <v>0</v>
      </c>
      <c r="BI19" s="821">
        <v>120735</v>
      </c>
      <c r="BJ19" s="821">
        <v>85830</v>
      </c>
      <c r="BK19" s="821">
        <v>34905</v>
      </c>
      <c r="BL19" s="821">
        <v>34905</v>
      </c>
    </row>
    <row r="20" spans="1:64">
      <c r="A20" s="622">
        <v>1191001001</v>
      </c>
      <c r="B20" s="623" t="s">
        <v>2943</v>
      </c>
      <c r="C20" s="624">
        <v>1827</v>
      </c>
      <c r="D20" s="624">
        <v>0</v>
      </c>
      <c r="E20" s="624">
        <v>0</v>
      </c>
      <c r="F20" s="624">
        <v>1827</v>
      </c>
      <c r="G20" s="625">
        <v>0</v>
      </c>
      <c r="I20" s="641">
        <v>1191001001</v>
      </c>
      <c r="J20" s="647" t="s">
        <v>2943</v>
      </c>
      <c r="K20" s="625">
        <v>0</v>
      </c>
      <c r="L20" s="625">
        <v>0</v>
      </c>
      <c r="M20" s="625">
        <v>0</v>
      </c>
      <c r="N20" s="625">
        <v>0</v>
      </c>
      <c r="O20" s="625">
        <v>0</v>
      </c>
      <c r="R20" s="823"/>
      <c r="S20" s="622">
        <v>1131001001</v>
      </c>
      <c r="T20" s="623" t="s">
        <v>2941</v>
      </c>
      <c r="U20" s="624">
        <v>5212.41</v>
      </c>
      <c r="V20" s="624">
        <v>8464</v>
      </c>
      <c r="W20" s="624">
        <v>9138.8799999999992</v>
      </c>
      <c r="X20" s="624">
        <v>4537.53</v>
      </c>
      <c r="Y20" s="625">
        <v>-674.88</v>
      </c>
      <c r="AA20" s="622">
        <v>1131001001</v>
      </c>
      <c r="AB20" s="623" t="s">
        <v>2941</v>
      </c>
      <c r="AC20" s="624">
        <v>4537.53</v>
      </c>
      <c r="AD20" s="624">
        <v>13754</v>
      </c>
      <c r="AE20" s="624">
        <v>13529.01</v>
      </c>
      <c r="AF20" s="624">
        <v>4762.5200000000004</v>
      </c>
      <c r="AG20" s="625">
        <v>224.99</v>
      </c>
      <c r="AI20" s="820">
        <v>1131001001</v>
      </c>
      <c r="AJ20" s="820" t="s">
        <v>2941</v>
      </c>
      <c r="AK20" s="821">
        <v>4762.5200000000004</v>
      </c>
      <c r="AL20" s="821">
        <v>17074.71</v>
      </c>
      <c r="AM20" s="821">
        <v>17808.419999999998</v>
      </c>
      <c r="AN20" s="821">
        <v>4028.81</v>
      </c>
      <c r="AO20" s="821">
        <v>-733.71</v>
      </c>
      <c r="BF20" s="820">
        <v>112</v>
      </c>
      <c r="BG20" s="820" t="s">
        <v>3300</v>
      </c>
      <c r="BH20" s="821">
        <v>17063.95</v>
      </c>
      <c r="BI20" s="821">
        <v>28125926.289999999</v>
      </c>
      <c r="BJ20" s="821">
        <v>28096778.289999999</v>
      </c>
      <c r="BK20" s="821">
        <v>46211.95</v>
      </c>
      <c r="BL20" s="821">
        <v>29148</v>
      </c>
    </row>
    <row r="21" spans="1:64">
      <c r="A21" s="622">
        <v>1236262200</v>
      </c>
      <c r="B21" s="623" t="s">
        <v>2944</v>
      </c>
      <c r="C21" s="624">
        <v>76423764.390000001</v>
      </c>
      <c r="D21" s="624">
        <v>0</v>
      </c>
      <c r="E21" s="624">
        <v>0</v>
      </c>
      <c r="F21" s="624">
        <v>76423764.390000001</v>
      </c>
      <c r="G21" s="625">
        <v>0</v>
      </c>
      <c r="I21" s="641">
        <v>1236262200</v>
      </c>
      <c r="J21" s="647" t="s">
        <v>2944</v>
      </c>
      <c r="K21" s="625">
        <v>0</v>
      </c>
      <c r="L21" s="625">
        <v>0</v>
      </c>
      <c r="M21" s="625">
        <v>0</v>
      </c>
      <c r="N21" s="625">
        <v>0</v>
      </c>
      <c r="O21" s="625">
        <v>0</v>
      </c>
      <c r="R21" s="823"/>
      <c r="S21" s="622">
        <v>1134201002</v>
      </c>
      <c r="T21" s="623" t="s">
        <v>2942</v>
      </c>
      <c r="U21" s="624">
        <v>302345.78000000003</v>
      </c>
      <c r="V21" s="624">
        <v>0</v>
      </c>
      <c r="W21" s="624">
        <v>127876.15</v>
      </c>
      <c r="X21" s="624">
        <v>174469.63</v>
      </c>
      <c r="Y21" s="625">
        <v>-127876.15</v>
      </c>
      <c r="AA21" s="622">
        <v>1134201002</v>
      </c>
      <c r="AB21" s="623" t="s">
        <v>2942</v>
      </c>
      <c r="AC21" s="624">
        <v>174469.63</v>
      </c>
      <c r="AD21" s="624">
        <v>0</v>
      </c>
      <c r="AE21" s="624">
        <v>0</v>
      </c>
      <c r="AF21" s="624">
        <v>174469.63</v>
      </c>
      <c r="AG21" s="625">
        <v>0</v>
      </c>
      <c r="AI21" s="820">
        <v>1134201002</v>
      </c>
      <c r="AJ21" s="820" t="s">
        <v>2942</v>
      </c>
      <c r="AK21" s="821">
        <v>174469.63</v>
      </c>
      <c r="AL21" s="821">
        <v>0</v>
      </c>
      <c r="AM21" s="821">
        <v>15469.52</v>
      </c>
      <c r="AN21" s="821">
        <v>159000.10999999999</v>
      </c>
      <c r="AO21" s="821">
        <v>-15469.52</v>
      </c>
      <c r="BF21" s="820">
        <v>1122</v>
      </c>
      <c r="BG21" s="820"/>
      <c r="BH21" s="821">
        <v>0</v>
      </c>
      <c r="BI21" s="821">
        <v>27959551.34</v>
      </c>
      <c r="BJ21" s="821">
        <v>27959551.34</v>
      </c>
      <c r="BK21" s="821">
        <v>0</v>
      </c>
      <c r="BL21" s="821">
        <v>0</v>
      </c>
    </row>
    <row r="22" spans="1:64">
      <c r="A22" s="622">
        <v>1241151100</v>
      </c>
      <c r="B22" s="623" t="s">
        <v>2945</v>
      </c>
      <c r="C22" s="624">
        <v>897292.85</v>
      </c>
      <c r="D22" s="624">
        <v>0</v>
      </c>
      <c r="E22" s="624">
        <v>0</v>
      </c>
      <c r="F22" s="624">
        <v>897292.85</v>
      </c>
      <c r="G22" s="625">
        <v>0</v>
      </c>
      <c r="I22" s="641">
        <v>1241151100</v>
      </c>
      <c r="J22" s="647" t="s">
        <v>2945</v>
      </c>
      <c r="K22" s="625">
        <v>0</v>
      </c>
      <c r="L22" s="625">
        <v>0</v>
      </c>
      <c r="M22" s="625">
        <v>0</v>
      </c>
      <c r="N22" s="625">
        <v>0</v>
      </c>
      <c r="O22" s="625">
        <v>0</v>
      </c>
      <c r="R22" s="823"/>
      <c r="S22" s="622">
        <v>1191001001</v>
      </c>
      <c r="T22" s="623" t="s">
        <v>2943</v>
      </c>
      <c r="U22" s="624">
        <v>1827</v>
      </c>
      <c r="V22" s="624">
        <v>0</v>
      </c>
      <c r="W22" s="624">
        <v>0</v>
      </c>
      <c r="X22" s="624">
        <v>1827</v>
      </c>
      <c r="Y22" s="625">
        <v>0</v>
      </c>
      <c r="AA22" s="622">
        <v>1191001001</v>
      </c>
      <c r="AB22" s="623" t="s">
        <v>2943</v>
      </c>
      <c r="AC22" s="624">
        <v>1827</v>
      </c>
      <c r="AD22" s="624">
        <v>0</v>
      </c>
      <c r="AE22" s="624">
        <v>0</v>
      </c>
      <c r="AF22" s="624">
        <v>1827</v>
      </c>
      <c r="AG22" s="625">
        <v>0</v>
      </c>
      <c r="AI22" s="820">
        <v>1191001001</v>
      </c>
      <c r="AJ22" s="820" t="s">
        <v>2943</v>
      </c>
      <c r="AK22" s="821">
        <v>1827</v>
      </c>
      <c r="AL22" s="821">
        <v>0</v>
      </c>
      <c r="AM22" s="821">
        <v>0</v>
      </c>
      <c r="AN22" s="821">
        <v>1827</v>
      </c>
      <c r="AO22" s="821">
        <v>0</v>
      </c>
      <c r="BF22" s="820">
        <v>1122602001</v>
      </c>
      <c r="BG22" s="820" t="s">
        <v>2938</v>
      </c>
      <c r="BH22" s="821">
        <v>0</v>
      </c>
      <c r="BI22" s="821">
        <v>27959551.34</v>
      </c>
      <c r="BJ22" s="821">
        <v>27959551.34</v>
      </c>
      <c r="BK22" s="821">
        <v>0</v>
      </c>
      <c r="BL22" s="821">
        <v>0</v>
      </c>
    </row>
    <row r="23" spans="1:64">
      <c r="A23" s="622">
        <v>1241151101</v>
      </c>
      <c r="B23" s="623" t="s">
        <v>2946</v>
      </c>
      <c r="C23" s="624">
        <v>845850.33</v>
      </c>
      <c r="D23" s="624">
        <v>0</v>
      </c>
      <c r="E23" s="624">
        <v>0</v>
      </c>
      <c r="F23" s="624">
        <v>845850.33</v>
      </c>
      <c r="G23" s="625">
        <v>0</v>
      </c>
      <c r="I23" s="641">
        <v>1241151101</v>
      </c>
      <c r="J23" s="647" t="s">
        <v>2946</v>
      </c>
      <c r="K23" s="625">
        <v>0</v>
      </c>
      <c r="L23" s="625">
        <v>0</v>
      </c>
      <c r="M23" s="625">
        <v>0</v>
      </c>
      <c r="N23" s="625">
        <v>0</v>
      </c>
      <c r="O23" s="625">
        <v>0</v>
      </c>
      <c r="R23" s="823"/>
      <c r="S23" s="622">
        <v>1236262200</v>
      </c>
      <c r="T23" s="623" t="s">
        <v>2944</v>
      </c>
      <c r="U23" s="624">
        <v>76443996.109999999</v>
      </c>
      <c r="V23" s="624">
        <v>426253.66</v>
      </c>
      <c r="W23" s="624">
        <v>0</v>
      </c>
      <c r="X23" s="624">
        <v>76870249.769999996</v>
      </c>
      <c r="Y23" s="625">
        <v>426253.66</v>
      </c>
      <c r="AA23" s="622">
        <v>1236262200</v>
      </c>
      <c r="AB23" s="623" t="s">
        <v>2944</v>
      </c>
      <c r="AC23" s="624">
        <v>76870249.769999996</v>
      </c>
      <c r="AD23" s="624">
        <v>0</v>
      </c>
      <c r="AE23" s="624">
        <v>0</v>
      </c>
      <c r="AF23" s="624">
        <v>76870249.769999996</v>
      </c>
      <c r="AG23" s="625">
        <v>0</v>
      </c>
      <c r="AI23" s="820">
        <v>1236262200</v>
      </c>
      <c r="AJ23" s="820" t="s">
        <v>2944</v>
      </c>
      <c r="AK23" s="821">
        <v>76870249.769999996</v>
      </c>
      <c r="AL23" s="821">
        <v>52414.39</v>
      </c>
      <c r="AM23" s="821">
        <v>0</v>
      </c>
      <c r="AN23" s="821">
        <v>76922664.159999996</v>
      </c>
      <c r="AO23" s="821">
        <v>52414.39</v>
      </c>
      <c r="BF23" s="820">
        <v>1123</v>
      </c>
      <c r="BG23" s="820"/>
      <c r="BH23" s="821">
        <v>17063.95</v>
      </c>
      <c r="BI23" s="821">
        <v>158374.95000000001</v>
      </c>
      <c r="BJ23" s="821">
        <v>137226.95000000001</v>
      </c>
      <c r="BK23" s="821">
        <v>38211.949999999997</v>
      </c>
      <c r="BL23" s="821">
        <v>21148</v>
      </c>
    </row>
    <row r="24" spans="1:64">
      <c r="A24" s="622">
        <v>1241251200</v>
      </c>
      <c r="B24" s="623" t="s">
        <v>2947</v>
      </c>
      <c r="C24" s="624">
        <v>144255.28</v>
      </c>
      <c r="D24" s="624">
        <v>0</v>
      </c>
      <c r="E24" s="624">
        <v>0</v>
      </c>
      <c r="F24" s="624">
        <v>144255.28</v>
      </c>
      <c r="G24" s="625">
        <v>0</v>
      </c>
      <c r="I24" s="641">
        <v>1241251200</v>
      </c>
      <c r="J24" s="647" t="s">
        <v>2947</v>
      </c>
      <c r="K24" s="625">
        <v>0</v>
      </c>
      <c r="L24" s="625">
        <v>0</v>
      </c>
      <c r="M24" s="625">
        <v>0</v>
      </c>
      <c r="N24" s="625">
        <v>0</v>
      </c>
      <c r="O24" s="625">
        <v>0</v>
      </c>
      <c r="R24" s="823"/>
      <c r="S24" s="622">
        <v>1241151100</v>
      </c>
      <c r="T24" s="623" t="s">
        <v>2945</v>
      </c>
      <c r="U24" s="624">
        <v>902733.25</v>
      </c>
      <c r="V24" s="624">
        <v>0</v>
      </c>
      <c r="W24" s="624">
        <v>0</v>
      </c>
      <c r="X24" s="624">
        <v>902733.25</v>
      </c>
      <c r="Y24" s="625">
        <v>0</v>
      </c>
      <c r="AA24" s="622">
        <v>1241151100</v>
      </c>
      <c r="AB24" s="623" t="s">
        <v>2945</v>
      </c>
      <c r="AC24" s="624">
        <v>902733.25</v>
      </c>
      <c r="AD24" s="624">
        <v>0</v>
      </c>
      <c r="AE24" s="624">
        <v>0</v>
      </c>
      <c r="AF24" s="624">
        <v>902733.25</v>
      </c>
      <c r="AG24" s="625">
        <v>0</v>
      </c>
      <c r="AI24" s="820">
        <v>1241151100</v>
      </c>
      <c r="AJ24" s="820" t="s">
        <v>2945</v>
      </c>
      <c r="AK24" s="821">
        <v>902733.25</v>
      </c>
      <c r="AL24" s="821">
        <v>0</v>
      </c>
      <c r="AM24" s="821">
        <v>0</v>
      </c>
      <c r="AN24" s="821">
        <v>902733.25</v>
      </c>
      <c r="AO24" s="821">
        <v>0</v>
      </c>
      <c r="BF24" s="820">
        <v>1123101002</v>
      </c>
      <c r="BG24" s="820" t="s">
        <v>2939</v>
      </c>
      <c r="BH24" s="821">
        <v>17063.95</v>
      </c>
      <c r="BI24" s="821">
        <v>157017.95000000001</v>
      </c>
      <c r="BJ24" s="821">
        <v>135869.95000000001</v>
      </c>
      <c r="BK24" s="821">
        <v>38211.949999999997</v>
      </c>
      <c r="BL24" s="821">
        <v>21148</v>
      </c>
    </row>
    <row r="25" spans="1:64">
      <c r="A25" s="622">
        <v>1241351500</v>
      </c>
      <c r="B25" s="623" t="s">
        <v>2948</v>
      </c>
      <c r="C25" s="624">
        <v>5403819.7699999996</v>
      </c>
      <c r="D25" s="624">
        <v>0</v>
      </c>
      <c r="E25" s="624">
        <v>0</v>
      </c>
      <c r="F25" s="624">
        <v>5403819.7699999996</v>
      </c>
      <c r="G25" s="625">
        <v>0</v>
      </c>
      <c r="I25" s="641">
        <v>1241351500</v>
      </c>
      <c r="J25" s="647" t="s">
        <v>2948</v>
      </c>
      <c r="K25" s="625">
        <v>0</v>
      </c>
      <c r="L25" s="625">
        <v>0</v>
      </c>
      <c r="M25" s="625">
        <v>0</v>
      </c>
      <c r="N25" s="625">
        <v>0</v>
      </c>
      <c r="O25" s="625">
        <v>0</v>
      </c>
      <c r="R25" s="823"/>
      <c r="S25" s="622">
        <v>1241151101</v>
      </c>
      <c r="T25" s="623" t="s">
        <v>2946</v>
      </c>
      <c r="U25" s="624">
        <v>845850.33</v>
      </c>
      <c r="V25" s="624">
        <v>0</v>
      </c>
      <c r="W25" s="624">
        <v>0</v>
      </c>
      <c r="X25" s="624">
        <v>845850.33</v>
      </c>
      <c r="Y25" s="625">
        <v>0</v>
      </c>
      <c r="AA25" s="622">
        <v>1241151101</v>
      </c>
      <c r="AB25" s="623" t="s">
        <v>2946</v>
      </c>
      <c r="AC25" s="624">
        <v>845850.33</v>
      </c>
      <c r="AD25" s="624">
        <v>0</v>
      </c>
      <c r="AE25" s="624">
        <v>0</v>
      </c>
      <c r="AF25" s="624">
        <v>845850.33</v>
      </c>
      <c r="AG25" s="625">
        <v>0</v>
      </c>
      <c r="AI25" s="820">
        <v>1241151101</v>
      </c>
      <c r="AJ25" s="820" t="s">
        <v>2946</v>
      </c>
      <c r="AK25" s="821">
        <v>845850.33</v>
      </c>
      <c r="AL25" s="821">
        <v>0</v>
      </c>
      <c r="AM25" s="821">
        <v>0</v>
      </c>
      <c r="AN25" s="821">
        <v>845850.33</v>
      </c>
      <c r="AO25" s="821">
        <v>0</v>
      </c>
      <c r="BF25" s="820">
        <v>1123102001</v>
      </c>
      <c r="BG25" s="820" t="s">
        <v>2940</v>
      </c>
      <c r="BH25" s="821">
        <v>0</v>
      </c>
      <c r="BI25" s="821">
        <v>1357</v>
      </c>
      <c r="BJ25" s="821">
        <v>1357</v>
      </c>
      <c r="BK25" s="821">
        <v>0</v>
      </c>
      <c r="BL25" s="821">
        <v>0</v>
      </c>
    </row>
    <row r="26" spans="1:64">
      <c r="A26" s="622">
        <v>1241351501</v>
      </c>
      <c r="B26" s="623" t="s">
        <v>2949</v>
      </c>
      <c r="C26" s="624">
        <v>868900.3</v>
      </c>
      <c r="D26" s="624">
        <v>0</v>
      </c>
      <c r="E26" s="624">
        <v>0</v>
      </c>
      <c r="F26" s="624">
        <v>868900.3</v>
      </c>
      <c r="G26" s="625">
        <v>0</v>
      </c>
      <c r="I26" s="641">
        <v>1241351501</v>
      </c>
      <c r="J26" s="647" t="s">
        <v>2949</v>
      </c>
      <c r="K26" s="625">
        <v>0</v>
      </c>
      <c r="L26" s="625">
        <v>0</v>
      </c>
      <c r="M26" s="625">
        <v>0</v>
      </c>
      <c r="N26" s="625">
        <v>0</v>
      </c>
      <c r="O26" s="625">
        <v>0</v>
      </c>
      <c r="R26" s="823"/>
      <c r="S26" s="622">
        <v>1241251200</v>
      </c>
      <c r="T26" s="623" t="s">
        <v>2947</v>
      </c>
      <c r="U26" s="624">
        <v>144255.28</v>
      </c>
      <c r="V26" s="624">
        <v>0</v>
      </c>
      <c r="W26" s="624">
        <v>0</v>
      </c>
      <c r="X26" s="624">
        <v>144255.28</v>
      </c>
      <c r="Y26" s="625">
        <v>0</v>
      </c>
      <c r="AA26" s="622">
        <v>1241251200</v>
      </c>
      <c r="AB26" s="623" t="s">
        <v>2947</v>
      </c>
      <c r="AC26" s="624">
        <v>144255.28</v>
      </c>
      <c r="AD26" s="624">
        <v>0</v>
      </c>
      <c r="AE26" s="624">
        <v>0</v>
      </c>
      <c r="AF26" s="624">
        <v>144255.28</v>
      </c>
      <c r="AG26" s="625">
        <v>0</v>
      </c>
      <c r="AI26" s="820">
        <v>1241251200</v>
      </c>
      <c r="AJ26" s="820" t="s">
        <v>2947</v>
      </c>
      <c r="AK26" s="821">
        <v>144255.28</v>
      </c>
      <c r="AL26" s="821">
        <v>0</v>
      </c>
      <c r="AM26" s="821">
        <v>0</v>
      </c>
      <c r="AN26" s="821">
        <v>144255.28</v>
      </c>
      <c r="AO26" s="821">
        <v>0</v>
      </c>
      <c r="BF26" s="820">
        <v>1125</v>
      </c>
      <c r="BG26" s="820"/>
      <c r="BH26" s="821">
        <v>0</v>
      </c>
      <c r="BI26" s="821">
        <v>8000</v>
      </c>
      <c r="BJ26" s="821">
        <v>0</v>
      </c>
      <c r="BK26" s="821">
        <v>8000</v>
      </c>
      <c r="BL26" s="821">
        <v>8000</v>
      </c>
    </row>
    <row r="27" spans="1:64">
      <c r="A27" s="622">
        <v>1241951900</v>
      </c>
      <c r="B27" s="623" t="s">
        <v>2950</v>
      </c>
      <c r="C27" s="624">
        <v>113686.39999999999</v>
      </c>
      <c r="D27" s="624">
        <v>0</v>
      </c>
      <c r="E27" s="624">
        <v>0</v>
      </c>
      <c r="F27" s="624">
        <v>113686.39999999999</v>
      </c>
      <c r="G27" s="625">
        <v>0</v>
      </c>
      <c r="I27" s="641">
        <v>1241951900</v>
      </c>
      <c r="J27" s="647" t="s">
        <v>2950</v>
      </c>
      <c r="K27" s="625">
        <v>0</v>
      </c>
      <c r="L27" s="625">
        <v>0</v>
      </c>
      <c r="M27" s="625">
        <v>0</v>
      </c>
      <c r="N27" s="625">
        <v>0</v>
      </c>
      <c r="O27" s="625">
        <v>0</v>
      </c>
      <c r="R27" s="823"/>
      <c r="S27" s="622">
        <v>1241351500</v>
      </c>
      <c r="T27" s="623" t="s">
        <v>2948</v>
      </c>
      <c r="U27" s="624">
        <v>5627513.2800000003</v>
      </c>
      <c r="V27" s="624">
        <v>0</v>
      </c>
      <c r="W27" s="624">
        <v>0</v>
      </c>
      <c r="X27" s="624">
        <v>5627513.2800000003</v>
      </c>
      <c r="Y27" s="625">
        <v>0</v>
      </c>
      <c r="AA27" s="622">
        <v>1241351500</v>
      </c>
      <c r="AB27" s="623" t="s">
        <v>2948</v>
      </c>
      <c r="AC27" s="624">
        <v>5627513.2800000003</v>
      </c>
      <c r="AD27" s="624">
        <v>0</v>
      </c>
      <c r="AE27" s="624">
        <v>0</v>
      </c>
      <c r="AF27" s="624">
        <v>5627513.2800000003</v>
      </c>
      <c r="AG27" s="625">
        <v>0</v>
      </c>
      <c r="AI27" s="820">
        <v>1241351500</v>
      </c>
      <c r="AJ27" s="820" t="s">
        <v>2948</v>
      </c>
      <c r="AK27" s="821">
        <v>5627513.2800000003</v>
      </c>
      <c r="AL27" s="821">
        <v>0</v>
      </c>
      <c r="AM27" s="821">
        <v>0</v>
      </c>
      <c r="AN27" s="821">
        <v>5627513.2800000003</v>
      </c>
      <c r="AO27" s="821">
        <v>0</v>
      </c>
      <c r="BF27" s="820">
        <v>1125102001</v>
      </c>
      <c r="BG27" s="820" t="s">
        <v>551</v>
      </c>
      <c r="BH27" s="821">
        <v>0</v>
      </c>
      <c r="BI27" s="821">
        <v>8000</v>
      </c>
      <c r="BJ27" s="821">
        <v>0</v>
      </c>
      <c r="BK27" s="821">
        <v>8000</v>
      </c>
      <c r="BL27" s="821">
        <v>8000</v>
      </c>
    </row>
    <row r="28" spans="1:64">
      <c r="A28" s="622">
        <v>1241951901</v>
      </c>
      <c r="B28" s="623" t="s">
        <v>2951</v>
      </c>
      <c r="C28" s="624">
        <v>201493.91</v>
      </c>
      <c r="D28" s="624">
        <v>0</v>
      </c>
      <c r="E28" s="624">
        <v>0</v>
      </c>
      <c r="F28" s="624">
        <v>201493.91</v>
      </c>
      <c r="G28" s="625">
        <v>0</v>
      </c>
      <c r="I28" s="641">
        <v>1241951901</v>
      </c>
      <c r="J28" s="647" t="s">
        <v>2951</v>
      </c>
      <c r="K28" s="625">
        <v>0</v>
      </c>
      <c r="L28" s="625">
        <v>0</v>
      </c>
      <c r="M28" s="625">
        <v>0</v>
      </c>
      <c r="N28" s="625">
        <v>0</v>
      </c>
      <c r="O28" s="625">
        <v>0</v>
      </c>
      <c r="R28" s="823"/>
      <c r="S28" s="622">
        <v>1241351501</v>
      </c>
      <c r="T28" s="623" t="s">
        <v>2949</v>
      </c>
      <c r="U28" s="624">
        <v>868900.3</v>
      </c>
      <c r="V28" s="624">
        <v>0</v>
      </c>
      <c r="W28" s="624">
        <v>0</v>
      </c>
      <c r="X28" s="624">
        <v>868900.3</v>
      </c>
      <c r="Y28" s="625">
        <v>0</v>
      </c>
      <c r="AA28" s="622">
        <v>1241351501</v>
      </c>
      <c r="AB28" s="623" t="s">
        <v>2949</v>
      </c>
      <c r="AC28" s="624">
        <v>868900.3</v>
      </c>
      <c r="AD28" s="624">
        <v>0</v>
      </c>
      <c r="AE28" s="624">
        <v>0</v>
      </c>
      <c r="AF28" s="624">
        <v>868900.3</v>
      </c>
      <c r="AG28" s="625">
        <v>0</v>
      </c>
      <c r="AI28" s="820">
        <v>1241351501</v>
      </c>
      <c r="AJ28" s="820" t="s">
        <v>2949</v>
      </c>
      <c r="AK28" s="821">
        <v>868900.3</v>
      </c>
      <c r="AL28" s="821">
        <v>0</v>
      </c>
      <c r="AM28" s="821">
        <v>0</v>
      </c>
      <c r="AN28" s="821">
        <v>868900.3</v>
      </c>
      <c r="AO28" s="821">
        <v>0</v>
      </c>
      <c r="BF28" s="820">
        <v>113</v>
      </c>
      <c r="BG28" s="820"/>
      <c r="BH28" s="821">
        <v>313006.26</v>
      </c>
      <c r="BI28" s="821">
        <v>489628.21</v>
      </c>
      <c r="BJ28" s="821">
        <v>410964.55</v>
      </c>
      <c r="BK28" s="821">
        <v>391669.92</v>
      </c>
      <c r="BL28" s="821">
        <v>78663.66</v>
      </c>
    </row>
    <row r="29" spans="1:64">
      <c r="A29" s="622">
        <v>1242152100</v>
      </c>
      <c r="B29" s="623" t="s">
        <v>2952</v>
      </c>
      <c r="C29" s="624">
        <v>335777.55</v>
      </c>
      <c r="D29" s="624">
        <v>0</v>
      </c>
      <c r="E29" s="624">
        <v>0</v>
      </c>
      <c r="F29" s="624">
        <v>335777.55</v>
      </c>
      <c r="G29" s="625">
        <v>0</v>
      </c>
      <c r="I29" s="641">
        <v>1242152100</v>
      </c>
      <c r="J29" s="647" t="s">
        <v>2952</v>
      </c>
      <c r="K29" s="625">
        <v>0</v>
      </c>
      <c r="L29" s="625">
        <v>0</v>
      </c>
      <c r="M29" s="625">
        <v>0</v>
      </c>
      <c r="N29" s="625">
        <v>0</v>
      </c>
      <c r="O29" s="625">
        <v>0</v>
      </c>
      <c r="R29" s="823"/>
      <c r="S29" s="622">
        <v>1241951900</v>
      </c>
      <c r="T29" s="623" t="s">
        <v>2950</v>
      </c>
      <c r="U29" s="624">
        <v>113686.39999999999</v>
      </c>
      <c r="V29" s="624">
        <v>0</v>
      </c>
      <c r="W29" s="624">
        <v>0</v>
      </c>
      <c r="X29" s="624">
        <v>113686.39999999999</v>
      </c>
      <c r="Y29" s="625">
        <v>0</v>
      </c>
      <c r="AA29" s="622">
        <v>1241951900</v>
      </c>
      <c r="AB29" s="623" t="s">
        <v>2950</v>
      </c>
      <c r="AC29" s="624">
        <v>113686.39999999999</v>
      </c>
      <c r="AD29" s="624">
        <v>0</v>
      </c>
      <c r="AE29" s="624">
        <v>0</v>
      </c>
      <c r="AF29" s="624">
        <v>113686.39999999999</v>
      </c>
      <c r="AG29" s="625">
        <v>0</v>
      </c>
      <c r="AI29" s="820">
        <v>1241951900</v>
      </c>
      <c r="AJ29" s="820" t="s">
        <v>2950</v>
      </c>
      <c r="AK29" s="821">
        <v>113686.39999999999</v>
      </c>
      <c r="AL29" s="821">
        <v>0</v>
      </c>
      <c r="AM29" s="821">
        <v>0</v>
      </c>
      <c r="AN29" s="821">
        <v>113686.39999999999</v>
      </c>
      <c r="AO29" s="821">
        <v>0</v>
      </c>
      <c r="BF29" s="820">
        <v>1131</v>
      </c>
      <c r="BG29" s="820"/>
      <c r="BH29" s="821">
        <v>4590.96</v>
      </c>
      <c r="BI29" s="821">
        <v>170190.42</v>
      </c>
      <c r="BJ29" s="821">
        <v>166188.69</v>
      </c>
      <c r="BK29" s="821">
        <v>8592.69</v>
      </c>
      <c r="BL29" s="821">
        <v>4001.73</v>
      </c>
    </row>
    <row r="30" spans="1:64">
      <c r="A30" s="622">
        <v>1242352300</v>
      </c>
      <c r="B30" s="623" t="s">
        <v>2953</v>
      </c>
      <c r="C30" s="624">
        <v>10873.12</v>
      </c>
      <c r="D30" s="624">
        <v>0</v>
      </c>
      <c r="E30" s="624">
        <v>0</v>
      </c>
      <c r="F30" s="624">
        <v>10873.12</v>
      </c>
      <c r="G30" s="625">
        <v>0</v>
      </c>
      <c r="I30" s="641">
        <v>1242352300</v>
      </c>
      <c r="J30" s="647" t="s">
        <v>2953</v>
      </c>
      <c r="K30" s="625">
        <v>0</v>
      </c>
      <c r="L30" s="625">
        <v>0</v>
      </c>
      <c r="M30" s="625">
        <v>0</v>
      </c>
      <c r="N30" s="625">
        <v>0</v>
      </c>
      <c r="O30" s="625">
        <v>0</v>
      </c>
      <c r="R30" s="823"/>
      <c r="S30" s="622">
        <v>1241951901</v>
      </c>
      <c r="T30" s="623" t="s">
        <v>2951</v>
      </c>
      <c r="U30" s="624">
        <v>201493.91</v>
      </c>
      <c r="V30" s="624">
        <v>0</v>
      </c>
      <c r="W30" s="624">
        <v>0</v>
      </c>
      <c r="X30" s="624">
        <v>201493.91</v>
      </c>
      <c r="Y30" s="625">
        <v>0</v>
      </c>
      <c r="AA30" s="622">
        <v>1241951901</v>
      </c>
      <c r="AB30" s="623" t="s">
        <v>2951</v>
      </c>
      <c r="AC30" s="624">
        <v>201493.91</v>
      </c>
      <c r="AD30" s="624">
        <v>0</v>
      </c>
      <c r="AE30" s="624">
        <v>0</v>
      </c>
      <c r="AF30" s="624">
        <v>201493.91</v>
      </c>
      <c r="AG30" s="625">
        <v>0</v>
      </c>
      <c r="AI30" s="820">
        <v>1241951901</v>
      </c>
      <c r="AJ30" s="820" t="s">
        <v>2951</v>
      </c>
      <c r="AK30" s="821">
        <v>201493.91</v>
      </c>
      <c r="AL30" s="821">
        <v>0</v>
      </c>
      <c r="AM30" s="821">
        <v>0</v>
      </c>
      <c r="AN30" s="821">
        <v>201493.91</v>
      </c>
      <c r="AO30" s="821">
        <v>0</v>
      </c>
      <c r="BF30" s="820">
        <v>1131001001</v>
      </c>
      <c r="BG30" s="820" t="s">
        <v>2941</v>
      </c>
      <c r="BH30" s="821">
        <v>4590.96</v>
      </c>
      <c r="BI30" s="821">
        <v>170190.42</v>
      </c>
      <c r="BJ30" s="821">
        <v>166188.69</v>
      </c>
      <c r="BK30" s="821">
        <v>8592.69</v>
      </c>
      <c r="BL30" s="821">
        <v>4001.73</v>
      </c>
    </row>
    <row r="31" spans="1:64">
      <c r="A31" s="622">
        <v>1242952900</v>
      </c>
      <c r="B31" s="623" t="s">
        <v>2954</v>
      </c>
      <c r="C31" s="624">
        <v>1970767.05</v>
      </c>
      <c r="D31" s="624">
        <v>0</v>
      </c>
      <c r="E31" s="624">
        <v>0</v>
      </c>
      <c r="F31" s="624">
        <v>1970767.05</v>
      </c>
      <c r="G31" s="625">
        <v>0</v>
      </c>
      <c r="I31" s="641">
        <v>1242952900</v>
      </c>
      <c r="J31" s="647" t="s">
        <v>2954</v>
      </c>
      <c r="K31" s="625">
        <v>0</v>
      </c>
      <c r="L31" s="625">
        <v>0</v>
      </c>
      <c r="M31" s="625">
        <v>0</v>
      </c>
      <c r="N31" s="625">
        <v>0</v>
      </c>
      <c r="O31" s="625">
        <v>0</v>
      </c>
      <c r="R31" s="823"/>
      <c r="S31" s="622">
        <v>1242152100</v>
      </c>
      <c r="T31" s="623" t="s">
        <v>2952</v>
      </c>
      <c r="U31" s="624">
        <v>335777.55</v>
      </c>
      <c r="V31" s="624">
        <v>0</v>
      </c>
      <c r="W31" s="624">
        <v>0</v>
      </c>
      <c r="X31" s="624">
        <v>335777.55</v>
      </c>
      <c r="Y31" s="625">
        <v>0</v>
      </c>
      <c r="AA31" s="622">
        <v>1242152100</v>
      </c>
      <c r="AB31" s="623" t="s">
        <v>2952</v>
      </c>
      <c r="AC31" s="624">
        <v>335777.55</v>
      </c>
      <c r="AD31" s="624">
        <v>0</v>
      </c>
      <c r="AE31" s="624">
        <v>0</v>
      </c>
      <c r="AF31" s="624">
        <v>335777.55</v>
      </c>
      <c r="AG31" s="625">
        <v>0</v>
      </c>
      <c r="AI31" s="820">
        <v>1242152100</v>
      </c>
      <c r="AJ31" s="820" t="s">
        <v>2952</v>
      </c>
      <c r="AK31" s="821">
        <v>335777.55</v>
      </c>
      <c r="AL31" s="821">
        <v>0</v>
      </c>
      <c r="AM31" s="821">
        <v>0</v>
      </c>
      <c r="AN31" s="821">
        <v>335777.55</v>
      </c>
      <c r="AO31" s="821">
        <v>0</v>
      </c>
      <c r="BF31" s="820">
        <v>1134</v>
      </c>
      <c r="BG31" s="820"/>
      <c r="BH31" s="821">
        <v>308415.3</v>
      </c>
      <c r="BI31" s="821">
        <v>319437.78999999998</v>
      </c>
      <c r="BJ31" s="821">
        <v>244775.86</v>
      </c>
      <c r="BK31" s="821">
        <v>383077.23</v>
      </c>
      <c r="BL31" s="821">
        <v>74661.929999999993</v>
      </c>
    </row>
    <row r="32" spans="1:64">
      <c r="A32" s="622">
        <v>1242952901</v>
      </c>
      <c r="B32" s="623" t="s">
        <v>2955</v>
      </c>
      <c r="C32" s="624">
        <v>23610</v>
      </c>
      <c r="D32" s="624">
        <v>0</v>
      </c>
      <c r="E32" s="624">
        <v>0</v>
      </c>
      <c r="F32" s="624">
        <v>23610</v>
      </c>
      <c r="G32" s="625">
        <v>0</v>
      </c>
      <c r="I32" s="641">
        <v>1242952901</v>
      </c>
      <c r="J32" s="647" t="s">
        <v>2955</v>
      </c>
      <c r="K32" s="625">
        <v>0</v>
      </c>
      <c r="L32" s="625">
        <v>0</v>
      </c>
      <c r="M32" s="625">
        <v>0</v>
      </c>
      <c r="N32" s="625">
        <v>0</v>
      </c>
      <c r="O32" s="625">
        <v>0</v>
      </c>
      <c r="R32" s="823"/>
      <c r="S32" s="622">
        <v>1242352300</v>
      </c>
      <c r="T32" s="623" t="s">
        <v>2953</v>
      </c>
      <c r="U32" s="624">
        <v>10873.12</v>
      </c>
      <c r="V32" s="624">
        <v>0</v>
      </c>
      <c r="W32" s="624">
        <v>0</v>
      </c>
      <c r="X32" s="624">
        <v>10873.12</v>
      </c>
      <c r="Y32" s="625">
        <v>0</v>
      </c>
      <c r="AA32" s="622">
        <v>1242352300</v>
      </c>
      <c r="AB32" s="623" t="s">
        <v>2953</v>
      </c>
      <c r="AC32" s="624">
        <v>10873.12</v>
      </c>
      <c r="AD32" s="624">
        <v>0</v>
      </c>
      <c r="AE32" s="624">
        <v>0</v>
      </c>
      <c r="AF32" s="624">
        <v>10873.12</v>
      </c>
      <c r="AG32" s="625">
        <v>0</v>
      </c>
      <c r="AI32" s="820">
        <v>1242352300</v>
      </c>
      <c r="AJ32" s="820" t="s">
        <v>2953</v>
      </c>
      <c r="AK32" s="821">
        <v>10873.12</v>
      </c>
      <c r="AL32" s="821">
        <v>0</v>
      </c>
      <c r="AM32" s="821">
        <v>0</v>
      </c>
      <c r="AN32" s="821">
        <v>10873.12</v>
      </c>
      <c r="AO32" s="821">
        <v>0</v>
      </c>
      <c r="BF32" s="820">
        <v>1134201002</v>
      </c>
      <c r="BG32" s="820" t="s">
        <v>2942</v>
      </c>
      <c r="BH32" s="821">
        <v>308415.3</v>
      </c>
      <c r="BI32" s="821">
        <v>319437.78999999998</v>
      </c>
      <c r="BJ32" s="821">
        <v>244775.86</v>
      </c>
      <c r="BK32" s="821">
        <v>383077.23</v>
      </c>
      <c r="BL32" s="821">
        <v>74661.929999999993</v>
      </c>
    </row>
    <row r="33" spans="1:64">
      <c r="A33" s="622">
        <v>1243153100</v>
      </c>
      <c r="B33" s="623" t="s">
        <v>2956</v>
      </c>
      <c r="C33" s="624">
        <v>926717</v>
      </c>
      <c r="D33" s="624">
        <v>0</v>
      </c>
      <c r="E33" s="624">
        <v>0</v>
      </c>
      <c r="F33" s="624">
        <v>926717</v>
      </c>
      <c r="G33" s="625">
        <v>0</v>
      </c>
      <c r="I33" s="641">
        <v>1243153100</v>
      </c>
      <c r="J33" s="647" t="s">
        <v>2956</v>
      </c>
      <c r="K33" s="625">
        <v>0</v>
      </c>
      <c r="L33" s="625">
        <v>0</v>
      </c>
      <c r="M33" s="625">
        <v>0</v>
      </c>
      <c r="N33" s="625">
        <v>0</v>
      </c>
      <c r="O33" s="625">
        <v>0</v>
      </c>
      <c r="R33" s="823"/>
      <c r="S33" s="622">
        <v>1242952900</v>
      </c>
      <c r="T33" s="623" t="s">
        <v>2954</v>
      </c>
      <c r="U33" s="624">
        <v>1970767.05</v>
      </c>
      <c r="V33" s="624">
        <v>0</v>
      </c>
      <c r="W33" s="624">
        <v>0</v>
      </c>
      <c r="X33" s="624">
        <v>1970767.05</v>
      </c>
      <c r="Y33" s="625">
        <v>0</v>
      </c>
      <c r="AA33" s="622">
        <v>1242952900</v>
      </c>
      <c r="AB33" s="623" t="s">
        <v>2954</v>
      </c>
      <c r="AC33" s="624">
        <v>1970767.05</v>
      </c>
      <c r="AD33" s="624">
        <v>0</v>
      </c>
      <c r="AE33" s="624">
        <v>0</v>
      </c>
      <c r="AF33" s="624">
        <v>1970767.05</v>
      </c>
      <c r="AG33" s="625">
        <v>0</v>
      </c>
      <c r="AI33" s="820">
        <v>1242952900</v>
      </c>
      <c r="AJ33" s="820" t="s">
        <v>2954</v>
      </c>
      <c r="AK33" s="821">
        <v>1970767.05</v>
      </c>
      <c r="AL33" s="821">
        <v>0</v>
      </c>
      <c r="AM33" s="821">
        <v>0</v>
      </c>
      <c r="AN33" s="821">
        <v>1970767.05</v>
      </c>
      <c r="AO33" s="821">
        <v>0</v>
      </c>
      <c r="BF33" s="820">
        <v>119</v>
      </c>
      <c r="BG33" s="820" t="s">
        <v>3301</v>
      </c>
      <c r="BH33" s="821">
        <v>1827</v>
      </c>
      <c r="BI33" s="821">
        <v>1827</v>
      </c>
      <c r="BJ33" s="821">
        <v>0</v>
      </c>
      <c r="BK33" s="821">
        <v>3654</v>
      </c>
      <c r="BL33" s="821">
        <v>1827</v>
      </c>
    </row>
    <row r="34" spans="1:64">
      <c r="A34" s="622">
        <v>1243153101</v>
      </c>
      <c r="B34" s="623" t="s">
        <v>2957</v>
      </c>
      <c r="C34" s="624">
        <v>355932.44</v>
      </c>
      <c r="D34" s="624">
        <v>0</v>
      </c>
      <c r="E34" s="624">
        <v>0</v>
      </c>
      <c r="F34" s="624">
        <v>355932.44</v>
      </c>
      <c r="G34" s="625">
        <v>0</v>
      </c>
      <c r="I34" s="641">
        <v>1243153101</v>
      </c>
      <c r="J34" s="647" t="s">
        <v>2957</v>
      </c>
      <c r="K34" s="625">
        <v>0</v>
      </c>
      <c r="L34" s="625">
        <v>0</v>
      </c>
      <c r="M34" s="625">
        <v>0</v>
      </c>
      <c r="N34" s="625">
        <v>0</v>
      </c>
      <c r="O34" s="625">
        <v>0</v>
      </c>
      <c r="R34" s="823"/>
      <c r="S34" s="622">
        <v>1242952901</v>
      </c>
      <c r="T34" s="623" t="s">
        <v>2955</v>
      </c>
      <c r="U34" s="624">
        <v>23610</v>
      </c>
      <c r="V34" s="624">
        <v>0</v>
      </c>
      <c r="W34" s="624">
        <v>0</v>
      </c>
      <c r="X34" s="624">
        <v>23610</v>
      </c>
      <c r="Y34" s="625">
        <v>0</v>
      </c>
      <c r="AA34" s="622">
        <v>1242952901</v>
      </c>
      <c r="AB34" s="623" t="s">
        <v>2955</v>
      </c>
      <c r="AC34" s="624">
        <v>23610</v>
      </c>
      <c r="AD34" s="624">
        <v>0</v>
      </c>
      <c r="AE34" s="624">
        <v>0</v>
      </c>
      <c r="AF34" s="624">
        <v>23610</v>
      </c>
      <c r="AG34" s="625">
        <v>0</v>
      </c>
      <c r="AI34" s="820">
        <v>1242952901</v>
      </c>
      <c r="AJ34" s="820" t="s">
        <v>2955</v>
      </c>
      <c r="AK34" s="821">
        <v>23610</v>
      </c>
      <c r="AL34" s="821">
        <v>0</v>
      </c>
      <c r="AM34" s="821">
        <v>0</v>
      </c>
      <c r="AN34" s="821">
        <v>23610</v>
      </c>
      <c r="AO34" s="821">
        <v>0</v>
      </c>
      <c r="BF34" s="820">
        <v>1191</v>
      </c>
      <c r="BG34" s="820"/>
      <c r="BH34" s="821">
        <v>1827</v>
      </c>
      <c r="BI34" s="821">
        <v>1827</v>
      </c>
      <c r="BJ34" s="821">
        <v>0</v>
      </c>
      <c r="BK34" s="821">
        <v>3654</v>
      </c>
      <c r="BL34" s="821">
        <v>1827</v>
      </c>
    </row>
    <row r="35" spans="1:64">
      <c r="A35" s="622">
        <v>1243253200</v>
      </c>
      <c r="B35" s="623" t="s">
        <v>2958</v>
      </c>
      <c r="C35" s="624">
        <v>2916377.83</v>
      </c>
      <c r="D35" s="624">
        <v>0</v>
      </c>
      <c r="E35" s="624">
        <v>0</v>
      </c>
      <c r="F35" s="624">
        <v>2916377.83</v>
      </c>
      <c r="G35" s="625">
        <v>0</v>
      </c>
      <c r="I35" s="641">
        <v>1243253200</v>
      </c>
      <c r="J35" s="647" t="s">
        <v>2958</v>
      </c>
      <c r="K35" s="625">
        <v>0</v>
      </c>
      <c r="L35" s="625">
        <v>0</v>
      </c>
      <c r="M35" s="625">
        <v>0</v>
      </c>
      <c r="N35" s="625">
        <v>0</v>
      </c>
      <c r="O35" s="625">
        <v>0</v>
      </c>
      <c r="R35" s="823"/>
      <c r="S35" s="622">
        <v>1243153100</v>
      </c>
      <c r="T35" s="623" t="s">
        <v>2956</v>
      </c>
      <c r="U35" s="624">
        <v>926717</v>
      </c>
      <c r="V35" s="624">
        <v>0</v>
      </c>
      <c r="W35" s="624">
        <v>0</v>
      </c>
      <c r="X35" s="624">
        <v>926717</v>
      </c>
      <c r="Y35" s="625">
        <v>0</v>
      </c>
      <c r="AA35" s="622">
        <v>1243153100</v>
      </c>
      <c r="AB35" s="623" t="s">
        <v>2956</v>
      </c>
      <c r="AC35" s="624">
        <v>926717</v>
      </c>
      <c r="AD35" s="624">
        <v>0</v>
      </c>
      <c r="AE35" s="624">
        <v>0</v>
      </c>
      <c r="AF35" s="624">
        <v>926717</v>
      </c>
      <c r="AG35" s="625">
        <v>0</v>
      </c>
      <c r="AI35" s="820">
        <v>1243153100</v>
      </c>
      <c r="AJ35" s="820" t="s">
        <v>2956</v>
      </c>
      <c r="AK35" s="821">
        <v>926717</v>
      </c>
      <c r="AL35" s="821">
        <v>0</v>
      </c>
      <c r="AM35" s="821">
        <v>0</v>
      </c>
      <c r="AN35" s="821">
        <v>926717</v>
      </c>
      <c r="AO35" s="821">
        <v>0</v>
      </c>
      <c r="BF35" s="820">
        <v>1191001001</v>
      </c>
      <c r="BG35" s="820" t="s">
        <v>2943</v>
      </c>
      <c r="BH35" s="821">
        <v>1827</v>
      </c>
      <c r="BI35" s="821">
        <v>1827</v>
      </c>
      <c r="BJ35" s="821">
        <v>0</v>
      </c>
      <c r="BK35" s="821">
        <v>3654</v>
      </c>
      <c r="BL35" s="821">
        <v>1827</v>
      </c>
    </row>
    <row r="36" spans="1:64">
      <c r="A36" s="622">
        <v>1244154100</v>
      </c>
      <c r="B36" s="623" t="s">
        <v>2959</v>
      </c>
      <c r="C36" s="624">
        <v>1288943.74</v>
      </c>
      <c r="D36" s="624">
        <v>0</v>
      </c>
      <c r="E36" s="624">
        <v>0</v>
      </c>
      <c r="F36" s="624">
        <v>1288943.74</v>
      </c>
      <c r="G36" s="625">
        <v>0</v>
      </c>
      <c r="I36" s="641">
        <v>1244154100</v>
      </c>
      <c r="J36" s="647" t="s">
        <v>2959</v>
      </c>
      <c r="K36" s="625">
        <v>0</v>
      </c>
      <c r="L36" s="625">
        <v>0</v>
      </c>
      <c r="M36" s="625">
        <v>0</v>
      </c>
      <c r="N36" s="625">
        <v>0</v>
      </c>
      <c r="O36" s="625">
        <v>0</v>
      </c>
      <c r="R36" s="823"/>
      <c r="S36" s="622">
        <v>1243153101</v>
      </c>
      <c r="T36" s="623" t="s">
        <v>2957</v>
      </c>
      <c r="U36" s="624">
        <v>355932.44</v>
      </c>
      <c r="V36" s="624">
        <v>0</v>
      </c>
      <c r="W36" s="624">
        <v>0</v>
      </c>
      <c r="X36" s="624">
        <v>355932.44</v>
      </c>
      <c r="Y36" s="625">
        <v>0</v>
      </c>
      <c r="AA36" s="622">
        <v>1243153101</v>
      </c>
      <c r="AB36" s="623" t="s">
        <v>2957</v>
      </c>
      <c r="AC36" s="624">
        <v>355932.44</v>
      </c>
      <c r="AD36" s="624">
        <v>0</v>
      </c>
      <c r="AE36" s="624">
        <v>0</v>
      </c>
      <c r="AF36" s="624">
        <v>355932.44</v>
      </c>
      <c r="AG36" s="625">
        <v>0</v>
      </c>
      <c r="AI36" s="820">
        <v>1243153101</v>
      </c>
      <c r="AJ36" s="820" t="s">
        <v>2957</v>
      </c>
      <c r="AK36" s="821">
        <v>355932.44</v>
      </c>
      <c r="AL36" s="821">
        <v>0</v>
      </c>
      <c r="AM36" s="821">
        <v>0</v>
      </c>
      <c r="AN36" s="821">
        <v>355932.44</v>
      </c>
      <c r="AO36" s="821">
        <v>0</v>
      </c>
      <c r="BF36" s="820">
        <v>12</v>
      </c>
      <c r="BG36" s="820" t="s">
        <v>3302</v>
      </c>
      <c r="BH36" s="821">
        <v>89976703.790000007</v>
      </c>
      <c r="BI36" s="821">
        <v>102450915.98999999</v>
      </c>
      <c r="BJ36" s="821">
        <v>8721011.5500000007</v>
      </c>
      <c r="BK36" s="821">
        <v>183706608.22999999</v>
      </c>
      <c r="BL36" s="821">
        <v>93729904.439999998</v>
      </c>
    </row>
    <row r="37" spans="1:64">
      <c r="A37" s="622">
        <v>1244154101</v>
      </c>
      <c r="B37" s="623" t="s">
        <v>2960</v>
      </c>
      <c r="C37" s="624">
        <v>1302550.76</v>
      </c>
      <c r="D37" s="624">
        <v>0</v>
      </c>
      <c r="E37" s="624">
        <v>0</v>
      </c>
      <c r="F37" s="624">
        <v>1302550.76</v>
      </c>
      <c r="G37" s="625">
        <v>0</v>
      </c>
      <c r="I37" s="641">
        <v>1244154101</v>
      </c>
      <c r="J37" s="647" t="s">
        <v>2960</v>
      </c>
      <c r="K37" s="625">
        <v>0</v>
      </c>
      <c r="L37" s="625">
        <v>0</v>
      </c>
      <c r="M37" s="625">
        <v>0</v>
      </c>
      <c r="N37" s="625">
        <v>0</v>
      </c>
      <c r="O37" s="625">
        <v>0</v>
      </c>
      <c r="R37" s="823"/>
      <c r="S37" s="622">
        <v>1243253200</v>
      </c>
      <c r="T37" s="623" t="s">
        <v>2958</v>
      </c>
      <c r="U37" s="624">
        <v>2916377.83</v>
      </c>
      <c r="V37" s="624">
        <v>0</v>
      </c>
      <c r="W37" s="624">
        <v>0</v>
      </c>
      <c r="X37" s="624">
        <v>2916377.83</v>
      </c>
      <c r="Y37" s="625">
        <v>0</v>
      </c>
      <c r="AA37" s="622">
        <v>1243253200</v>
      </c>
      <c r="AB37" s="623" t="s">
        <v>2958</v>
      </c>
      <c r="AC37" s="624">
        <v>2916377.83</v>
      </c>
      <c r="AD37" s="624">
        <v>0</v>
      </c>
      <c r="AE37" s="624">
        <v>0</v>
      </c>
      <c r="AF37" s="624">
        <v>2916377.83</v>
      </c>
      <c r="AG37" s="625">
        <v>0</v>
      </c>
      <c r="AI37" s="820">
        <v>1243253200</v>
      </c>
      <c r="AJ37" s="820" t="s">
        <v>2958</v>
      </c>
      <c r="AK37" s="821">
        <v>2916377.83</v>
      </c>
      <c r="AL37" s="821">
        <v>0</v>
      </c>
      <c r="AM37" s="821">
        <v>0</v>
      </c>
      <c r="AN37" s="821">
        <v>2916377.83</v>
      </c>
      <c r="AO37" s="821">
        <v>0</v>
      </c>
      <c r="BF37" s="820">
        <v>123</v>
      </c>
      <c r="BG37" s="820" t="s">
        <v>3303</v>
      </c>
      <c r="BH37" s="821">
        <v>76423764.390000001</v>
      </c>
      <c r="BI37" s="821">
        <v>77481174.200000003</v>
      </c>
      <c r="BJ37" s="821">
        <v>278232.11</v>
      </c>
      <c r="BK37" s="821">
        <v>153626706.47999999</v>
      </c>
      <c r="BL37" s="821">
        <v>77202942.090000004</v>
      </c>
    </row>
    <row r="38" spans="1:64">
      <c r="A38" s="622">
        <v>1246256200</v>
      </c>
      <c r="B38" s="623" t="s">
        <v>2961</v>
      </c>
      <c r="C38" s="624">
        <v>37100</v>
      </c>
      <c r="D38" s="624">
        <v>0</v>
      </c>
      <c r="E38" s="624">
        <v>0</v>
      </c>
      <c r="F38" s="624">
        <v>37100</v>
      </c>
      <c r="G38" s="625">
        <v>0</v>
      </c>
      <c r="I38" s="641">
        <v>1246256200</v>
      </c>
      <c r="J38" s="647" t="s">
        <v>2961</v>
      </c>
      <c r="K38" s="625">
        <v>0</v>
      </c>
      <c r="L38" s="625">
        <v>0</v>
      </c>
      <c r="M38" s="625">
        <v>0</v>
      </c>
      <c r="N38" s="625">
        <v>0</v>
      </c>
      <c r="O38" s="625">
        <v>0</v>
      </c>
      <c r="R38" s="823"/>
      <c r="S38" s="622">
        <v>1244154100</v>
      </c>
      <c r="T38" s="623" t="s">
        <v>2959</v>
      </c>
      <c r="U38" s="624">
        <v>1288943.74</v>
      </c>
      <c r="V38" s="624">
        <v>0</v>
      </c>
      <c r="W38" s="624">
        <v>0</v>
      </c>
      <c r="X38" s="624">
        <v>1288943.74</v>
      </c>
      <c r="Y38" s="625">
        <v>0</v>
      </c>
      <c r="AA38" s="622">
        <v>1244154100</v>
      </c>
      <c r="AB38" s="623" t="s">
        <v>2959</v>
      </c>
      <c r="AC38" s="624">
        <v>1288943.74</v>
      </c>
      <c r="AD38" s="624">
        <v>0</v>
      </c>
      <c r="AE38" s="624">
        <v>0</v>
      </c>
      <c r="AF38" s="624">
        <v>1288943.74</v>
      </c>
      <c r="AG38" s="625">
        <v>0</v>
      </c>
      <c r="AI38" s="820">
        <v>1244154100</v>
      </c>
      <c r="AJ38" s="820" t="s">
        <v>2959</v>
      </c>
      <c r="AK38" s="821">
        <v>1288943.74</v>
      </c>
      <c r="AL38" s="821">
        <v>0</v>
      </c>
      <c r="AM38" s="821">
        <v>0</v>
      </c>
      <c r="AN38" s="821">
        <v>1288943.74</v>
      </c>
      <c r="AO38" s="821">
        <v>0</v>
      </c>
      <c r="BF38" s="820">
        <v>1236</v>
      </c>
      <c r="BG38" s="820"/>
      <c r="BH38" s="821">
        <v>76423764.390000001</v>
      </c>
      <c r="BI38" s="821">
        <v>77481174.200000003</v>
      </c>
      <c r="BJ38" s="821">
        <v>278232.11</v>
      </c>
      <c r="BK38" s="821">
        <v>153626706.47999999</v>
      </c>
      <c r="BL38" s="821">
        <v>77202942.090000004</v>
      </c>
    </row>
    <row r="39" spans="1:64">
      <c r="A39" s="622">
        <v>1246256201</v>
      </c>
      <c r="B39" s="623" t="s">
        <v>2962</v>
      </c>
      <c r="C39" s="624">
        <v>250999</v>
      </c>
      <c r="D39" s="624">
        <v>0</v>
      </c>
      <c r="E39" s="624">
        <v>0</v>
      </c>
      <c r="F39" s="624">
        <v>250999</v>
      </c>
      <c r="G39" s="625">
        <v>0</v>
      </c>
      <c r="I39" s="641">
        <v>1246256201</v>
      </c>
      <c r="J39" s="647" t="s">
        <v>2962</v>
      </c>
      <c r="K39" s="625">
        <v>0</v>
      </c>
      <c r="L39" s="625">
        <v>0</v>
      </c>
      <c r="M39" s="625">
        <v>0</v>
      </c>
      <c r="N39" s="625">
        <v>0</v>
      </c>
      <c r="O39" s="625">
        <v>0</v>
      </c>
      <c r="R39" s="823"/>
      <c r="S39" s="622">
        <v>1244154101</v>
      </c>
      <c r="T39" s="623" t="s">
        <v>2960</v>
      </c>
      <c r="U39" s="624">
        <v>1302550.76</v>
      </c>
      <c r="V39" s="624">
        <v>0</v>
      </c>
      <c r="W39" s="624">
        <v>0</v>
      </c>
      <c r="X39" s="624">
        <v>1302550.76</v>
      </c>
      <c r="Y39" s="625">
        <v>0</v>
      </c>
      <c r="AA39" s="622">
        <v>1244154101</v>
      </c>
      <c r="AB39" s="623" t="s">
        <v>2960</v>
      </c>
      <c r="AC39" s="624">
        <v>1302550.76</v>
      </c>
      <c r="AD39" s="624">
        <v>0</v>
      </c>
      <c r="AE39" s="624">
        <v>0</v>
      </c>
      <c r="AF39" s="624">
        <v>1302550.76</v>
      </c>
      <c r="AG39" s="625">
        <v>0</v>
      </c>
      <c r="AI39" s="820">
        <v>1244154101</v>
      </c>
      <c r="AJ39" s="820" t="s">
        <v>2960</v>
      </c>
      <c r="AK39" s="821">
        <v>1302550.76</v>
      </c>
      <c r="AL39" s="821">
        <v>0</v>
      </c>
      <c r="AM39" s="821">
        <v>0</v>
      </c>
      <c r="AN39" s="821">
        <v>1302550.76</v>
      </c>
      <c r="AO39" s="821">
        <v>0</v>
      </c>
      <c r="BF39" s="820">
        <v>1236262200</v>
      </c>
      <c r="BG39" s="820" t="s">
        <v>2944</v>
      </c>
      <c r="BH39" s="821">
        <v>76423764.390000001</v>
      </c>
      <c r="BI39" s="821">
        <v>77481174.200000003</v>
      </c>
      <c r="BJ39" s="821">
        <v>278232.11</v>
      </c>
      <c r="BK39" s="821">
        <v>153626706.47999999</v>
      </c>
      <c r="BL39" s="821">
        <v>77202942.090000004</v>
      </c>
    </row>
    <row r="40" spans="1:64">
      <c r="A40" s="622">
        <v>1246556500</v>
      </c>
      <c r="B40" s="623" t="s">
        <v>2963</v>
      </c>
      <c r="C40" s="624">
        <v>747218.5</v>
      </c>
      <c r="D40" s="624">
        <v>0</v>
      </c>
      <c r="E40" s="624">
        <v>0</v>
      </c>
      <c r="F40" s="624">
        <v>747218.5</v>
      </c>
      <c r="G40" s="625">
        <v>0</v>
      </c>
      <c r="I40" s="641">
        <v>1246556500</v>
      </c>
      <c r="J40" s="647" t="s">
        <v>2963</v>
      </c>
      <c r="K40" s="625">
        <v>0</v>
      </c>
      <c r="L40" s="625">
        <v>0</v>
      </c>
      <c r="M40" s="625">
        <v>0</v>
      </c>
      <c r="N40" s="625">
        <v>0</v>
      </c>
      <c r="O40" s="625">
        <v>0</v>
      </c>
      <c r="R40" s="823"/>
      <c r="S40" s="622">
        <v>1246256200</v>
      </c>
      <c r="T40" s="623" t="s">
        <v>2961</v>
      </c>
      <c r="U40" s="624">
        <v>37100</v>
      </c>
      <c r="V40" s="624">
        <v>0</v>
      </c>
      <c r="W40" s="624">
        <v>0</v>
      </c>
      <c r="X40" s="624">
        <v>37100</v>
      </c>
      <c r="Y40" s="625">
        <v>0</v>
      </c>
      <c r="AA40" s="622">
        <v>1246256200</v>
      </c>
      <c r="AB40" s="623" t="s">
        <v>2961</v>
      </c>
      <c r="AC40" s="624">
        <v>37100</v>
      </c>
      <c r="AD40" s="624">
        <v>0</v>
      </c>
      <c r="AE40" s="624">
        <v>0</v>
      </c>
      <c r="AF40" s="624">
        <v>37100</v>
      </c>
      <c r="AG40" s="625">
        <v>0</v>
      </c>
      <c r="AI40" s="820">
        <v>1246256200</v>
      </c>
      <c r="AJ40" s="820" t="s">
        <v>2961</v>
      </c>
      <c r="AK40" s="821">
        <v>37100</v>
      </c>
      <c r="AL40" s="821">
        <v>281648</v>
      </c>
      <c r="AM40" s="821">
        <v>0</v>
      </c>
      <c r="AN40" s="821">
        <v>318748</v>
      </c>
      <c r="AO40" s="821">
        <v>281648</v>
      </c>
      <c r="BF40" s="820">
        <v>124</v>
      </c>
      <c r="BG40" s="820" t="s">
        <v>3304</v>
      </c>
      <c r="BH40" s="821">
        <v>21992867.800000001</v>
      </c>
      <c r="BI40" s="821">
        <v>24966890.75</v>
      </c>
      <c r="BJ40" s="821">
        <v>0</v>
      </c>
      <c r="BK40" s="821">
        <v>46959758.549999997</v>
      </c>
      <c r="BL40" s="821">
        <v>24966890.75</v>
      </c>
    </row>
    <row r="41" spans="1:64">
      <c r="A41" s="622">
        <v>1246556501</v>
      </c>
      <c r="B41" s="623" t="s">
        <v>2964</v>
      </c>
      <c r="C41" s="624">
        <v>103419.26</v>
      </c>
      <c r="D41" s="624">
        <v>0</v>
      </c>
      <c r="E41" s="624">
        <v>0</v>
      </c>
      <c r="F41" s="624">
        <v>103419.26</v>
      </c>
      <c r="G41" s="625">
        <v>0</v>
      </c>
      <c r="I41" s="641">
        <v>1246556501</v>
      </c>
      <c r="J41" s="647" t="s">
        <v>2964</v>
      </c>
      <c r="K41" s="625">
        <v>0</v>
      </c>
      <c r="L41" s="625">
        <v>0</v>
      </c>
      <c r="M41" s="625">
        <v>0</v>
      </c>
      <c r="N41" s="625">
        <v>0</v>
      </c>
      <c r="O41" s="625">
        <v>0</v>
      </c>
      <c r="R41" s="823"/>
      <c r="S41" s="622">
        <v>1246256201</v>
      </c>
      <c r="T41" s="623" t="s">
        <v>2962</v>
      </c>
      <c r="U41" s="624">
        <v>250999</v>
      </c>
      <c r="V41" s="624">
        <v>0</v>
      </c>
      <c r="W41" s="624">
        <v>0</v>
      </c>
      <c r="X41" s="624">
        <v>250999</v>
      </c>
      <c r="Y41" s="625">
        <v>0</v>
      </c>
      <c r="AA41" s="622">
        <v>1246256201</v>
      </c>
      <c r="AB41" s="623" t="s">
        <v>2962</v>
      </c>
      <c r="AC41" s="624">
        <v>250999</v>
      </c>
      <c r="AD41" s="624">
        <v>0</v>
      </c>
      <c r="AE41" s="624">
        <v>0</v>
      </c>
      <c r="AF41" s="624">
        <v>250999</v>
      </c>
      <c r="AG41" s="625">
        <v>0</v>
      </c>
      <c r="AI41" s="820">
        <v>1246256201</v>
      </c>
      <c r="AJ41" s="820" t="s">
        <v>2962</v>
      </c>
      <c r="AK41" s="821">
        <v>250999</v>
      </c>
      <c r="AL41" s="821">
        <v>0</v>
      </c>
      <c r="AM41" s="821">
        <v>0</v>
      </c>
      <c r="AN41" s="821">
        <v>250999</v>
      </c>
      <c r="AO41" s="821">
        <v>0</v>
      </c>
      <c r="BF41" s="820">
        <v>1241</v>
      </c>
      <c r="BG41" s="820"/>
      <c r="BH41" s="821">
        <v>8475298.8399999999</v>
      </c>
      <c r="BI41" s="821">
        <v>8842752.75</v>
      </c>
      <c r="BJ41" s="821">
        <v>0</v>
      </c>
      <c r="BK41" s="821">
        <v>17318051.59</v>
      </c>
      <c r="BL41" s="821">
        <v>8842752.75</v>
      </c>
    </row>
    <row r="42" spans="1:64">
      <c r="A42" s="622">
        <v>1246656600</v>
      </c>
      <c r="B42" s="623" t="s">
        <v>2965</v>
      </c>
      <c r="C42" s="624">
        <v>324362.07</v>
      </c>
      <c r="D42" s="624">
        <v>0</v>
      </c>
      <c r="E42" s="624">
        <v>0</v>
      </c>
      <c r="F42" s="624">
        <v>324362.07</v>
      </c>
      <c r="G42" s="625">
        <v>0</v>
      </c>
      <c r="I42" s="641">
        <v>1246656600</v>
      </c>
      <c r="J42" s="647" t="s">
        <v>2965</v>
      </c>
      <c r="K42" s="625">
        <v>0</v>
      </c>
      <c r="L42" s="625">
        <v>0</v>
      </c>
      <c r="M42" s="625">
        <v>0</v>
      </c>
      <c r="N42" s="625">
        <v>0</v>
      </c>
      <c r="O42" s="625">
        <v>0</v>
      </c>
      <c r="R42" s="823"/>
      <c r="S42" s="622">
        <v>1246556500</v>
      </c>
      <c r="T42" s="623" t="s">
        <v>2963</v>
      </c>
      <c r="U42" s="624">
        <v>747218.5</v>
      </c>
      <c r="V42" s="624">
        <v>0</v>
      </c>
      <c r="W42" s="624">
        <v>0</v>
      </c>
      <c r="X42" s="624">
        <v>747218.5</v>
      </c>
      <c r="Y42" s="625">
        <v>0</v>
      </c>
      <c r="AA42" s="622">
        <v>1246556500</v>
      </c>
      <c r="AB42" s="623" t="s">
        <v>2963</v>
      </c>
      <c r="AC42" s="624">
        <v>747218.5</v>
      </c>
      <c r="AD42" s="624">
        <v>0</v>
      </c>
      <c r="AE42" s="624">
        <v>0</v>
      </c>
      <c r="AF42" s="624">
        <v>747218.5</v>
      </c>
      <c r="AG42" s="625">
        <v>0</v>
      </c>
      <c r="AI42" s="820">
        <v>1246556500</v>
      </c>
      <c r="AJ42" s="820" t="s">
        <v>2963</v>
      </c>
      <c r="AK42" s="821">
        <v>747218.5</v>
      </c>
      <c r="AL42" s="821">
        <v>0</v>
      </c>
      <c r="AM42" s="821">
        <v>0</v>
      </c>
      <c r="AN42" s="821">
        <v>747218.5</v>
      </c>
      <c r="AO42" s="821">
        <v>0</v>
      </c>
      <c r="BF42" s="820">
        <v>1241151100</v>
      </c>
      <c r="BG42" s="820" t="s">
        <v>2945</v>
      </c>
      <c r="BH42" s="821">
        <v>897292.85</v>
      </c>
      <c r="BI42" s="821">
        <v>1041053.25</v>
      </c>
      <c r="BJ42" s="821">
        <v>0</v>
      </c>
      <c r="BK42" s="821">
        <v>1938346.1</v>
      </c>
      <c r="BL42" s="821">
        <v>1041053.25</v>
      </c>
    </row>
    <row r="43" spans="1:64">
      <c r="A43" s="622">
        <v>1246656601</v>
      </c>
      <c r="B43" s="623" t="s">
        <v>2966</v>
      </c>
      <c r="C43" s="624">
        <v>21516.07</v>
      </c>
      <c r="D43" s="624">
        <v>0</v>
      </c>
      <c r="E43" s="624">
        <v>0</v>
      </c>
      <c r="F43" s="624">
        <v>21516.07</v>
      </c>
      <c r="G43" s="625">
        <v>0</v>
      </c>
      <c r="I43" s="641">
        <v>1246656601</v>
      </c>
      <c r="J43" s="647" t="s">
        <v>2966</v>
      </c>
      <c r="K43" s="625">
        <v>0</v>
      </c>
      <c r="L43" s="625">
        <v>0</v>
      </c>
      <c r="M43" s="625">
        <v>0</v>
      </c>
      <c r="N43" s="625">
        <v>0</v>
      </c>
      <c r="O43" s="625">
        <v>0</v>
      </c>
      <c r="R43" s="823"/>
      <c r="S43" s="622">
        <v>1246556501</v>
      </c>
      <c r="T43" s="623" t="s">
        <v>2964</v>
      </c>
      <c r="U43" s="624">
        <v>103419.26</v>
      </c>
      <c r="V43" s="624">
        <v>0</v>
      </c>
      <c r="W43" s="624">
        <v>0</v>
      </c>
      <c r="X43" s="624">
        <v>103419.26</v>
      </c>
      <c r="Y43" s="625">
        <v>0</v>
      </c>
      <c r="AA43" s="622">
        <v>1246556501</v>
      </c>
      <c r="AB43" s="623" t="s">
        <v>2964</v>
      </c>
      <c r="AC43" s="624">
        <v>103419.26</v>
      </c>
      <c r="AD43" s="624">
        <v>0</v>
      </c>
      <c r="AE43" s="624">
        <v>0</v>
      </c>
      <c r="AF43" s="624">
        <v>103419.26</v>
      </c>
      <c r="AG43" s="625">
        <v>0</v>
      </c>
      <c r="AI43" s="820">
        <v>1246556501</v>
      </c>
      <c r="AJ43" s="820" t="s">
        <v>2964</v>
      </c>
      <c r="AK43" s="821">
        <v>103419.26</v>
      </c>
      <c r="AL43" s="821">
        <v>0</v>
      </c>
      <c r="AM43" s="821">
        <v>0</v>
      </c>
      <c r="AN43" s="821">
        <v>103419.26</v>
      </c>
      <c r="AO43" s="821">
        <v>0</v>
      </c>
      <c r="BF43" s="820">
        <v>1241151101</v>
      </c>
      <c r="BG43" s="820" t="s">
        <v>2946</v>
      </c>
      <c r="BH43" s="821">
        <v>845850.33</v>
      </c>
      <c r="BI43" s="821">
        <v>845850.33</v>
      </c>
      <c r="BJ43" s="821">
        <v>0</v>
      </c>
      <c r="BK43" s="821">
        <v>1691700.66</v>
      </c>
      <c r="BL43" s="821">
        <v>845850.33</v>
      </c>
    </row>
    <row r="44" spans="1:64">
      <c r="A44" s="622">
        <v>1246756700</v>
      </c>
      <c r="B44" s="623" t="s">
        <v>2967</v>
      </c>
      <c r="C44" s="624">
        <v>11600</v>
      </c>
      <c r="D44" s="624">
        <v>0</v>
      </c>
      <c r="E44" s="624">
        <v>0</v>
      </c>
      <c r="F44" s="624">
        <v>11600</v>
      </c>
      <c r="G44" s="625">
        <v>0</v>
      </c>
      <c r="I44" s="641">
        <v>1246756700</v>
      </c>
      <c r="J44" s="647" t="s">
        <v>2967</v>
      </c>
      <c r="K44" s="625">
        <v>0</v>
      </c>
      <c r="L44" s="625">
        <v>0</v>
      </c>
      <c r="M44" s="625">
        <v>0</v>
      </c>
      <c r="N44" s="625">
        <v>0</v>
      </c>
      <c r="O44" s="625">
        <v>0</v>
      </c>
      <c r="R44" s="823"/>
      <c r="S44" s="622">
        <v>1246656600</v>
      </c>
      <c r="T44" s="623" t="s">
        <v>2965</v>
      </c>
      <c r="U44" s="624">
        <v>324362.07</v>
      </c>
      <c r="V44" s="624">
        <v>0</v>
      </c>
      <c r="W44" s="624">
        <v>0</v>
      </c>
      <c r="X44" s="624">
        <v>324362.07</v>
      </c>
      <c r="Y44" s="625">
        <v>0</v>
      </c>
      <c r="AA44" s="622">
        <v>1246656600</v>
      </c>
      <c r="AB44" s="623" t="s">
        <v>2965</v>
      </c>
      <c r="AC44" s="624">
        <v>324362.07</v>
      </c>
      <c r="AD44" s="624">
        <v>760979.76</v>
      </c>
      <c r="AE44" s="624">
        <v>0</v>
      </c>
      <c r="AF44" s="624">
        <v>1085341.83</v>
      </c>
      <c r="AG44" s="625">
        <v>760979.76</v>
      </c>
      <c r="AI44" s="820">
        <v>1246656600</v>
      </c>
      <c r="AJ44" s="820" t="s">
        <v>2965</v>
      </c>
      <c r="AK44" s="821">
        <v>1085341.83</v>
      </c>
      <c r="AL44" s="821">
        <v>0</v>
      </c>
      <c r="AM44" s="821">
        <v>0</v>
      </c>
      <c r="AN44" s="821">
        <v>1085341.83</v>
      </c>
      <c r="AO44" s="821">
        <v>0</v>
      </c>
      <c r="BF44" s="820">
        <v>1241251200</v>
      </c>
      <c r="BG44" s="820" t="s">
        <v>2947</v>
      </c>
      <c r="BH44" s="821">
        <v>144255.28</v>
      </c>
      <c r="BI44" s="821">
        <v>144255.28</v>
      </c>
      <c r="BJ44" s="821">
        <v>0</v>
      </c>
      <c r="BK44" s="821">
        <v>288510.56</v>
      </c>
      <c r="BL44" s="821">
        <v>144255.28</v>
      </c>
    </row>
    <row r="45" spans="1:64">
      <c r="A45" s="622">
        <v>1246956900</v>
      </c>
      <c r="B45" s="623" t="s">
        <v>2968</v>
      </c>
      <c r="C45" s="624">
        <v>2826826.4</v>
      </c>
      <c r="D45" s="624">
        <v>0</v>
      </c>
      <c r="E45" s="624">
        <v>0</v>
      </c>
      <c r="F45" s="624">
        <v>2826826.4</v>
      </c>
      <c r="G45" s="625">
        <v>0</v>
      </c>
      <c r="I45" s="641">
        <v>1246956900</v>
      </c>
      <c r="J45" s="647" t="s">
        <v>2968</v>
      </c>
      <c r="K45" s="625">
        <v>0</v>
      </c>
      <c r="L45" s="625">
        <v>0</v>
      </c>
      <c r="M45" s="625">
        <v>0</v>
      </c>
      <c r="N45" s="625">
        <v>0</v>
      </c>
      <c r="O45" s="625">
        <v>0</v>
      </c>
      <c r="R45" s="823"/>
      <c r="S45" s="622">
        <v>1246656601</v>
      </c>
      <c r="T45" s="623" t="s">
        <v>2966</v>
      </c>
      <c r="U45" s="624">
        <v>21516.07</v>
      </c>
      <c r="V45" s="624">
        <v>0</v>
      </c>
      <c r="W45" s="624">
        <v>0</v>
      </c>
      <c r="X45" s="624">
        <v>21516.07</v>
      </c>
      <c r="Y45" s="625">
        <v>0</v>
      </c>
      <c r="AA45" s="622">
        <v>1246656601</v>
      </c>
      <c r="AB45" s="623" t="s">
        <v>2966</v>
      </c>
      <c r="AC45" s="624">
        <v>21516.07</v>
      </c>
      <c r="AD45" s="624">
        <v>0</v>
      </c>
      <c r="AE45" s="624">
        <v>0</v>
      </c>
      <c r="AF45" s="624">
        <v>21516.07</v>
      </c>
      <c r="AG45" s="625">
        <v>0</v>
      </c>
      <c r="AI45" s="820">
        <v>1246656601</v>
      </c>
      <c r="AJ45" s="820" t="s">
        <v>2966</v>
      </c>
      <c r="AK45" s="821">
        <v>21516.07</v>
      </c>
      <c r="AL45" s="821">
        <v>0</v>
      </c>
      <c r="AM45" s="821">
        <v>0</v>
      </c>
      <c r="AN45" s="821">
        <v>21516.07</v>
      </c>
      <c r="AO45" s="821">
        <v>0</v>
      </c>
      <c r="BF45" s="820">
        <v>1241351500</v>
      </c>
      <c r="BG45" s="820" t="s">
        <v>2948</v>
      </c>
      <c r="BH45" s="821">
        <v>5403819.7699999996</v>
      </c>
      <c r="BI45" s="821">
        <v>5627513.2800000003</v>
      </c>
      <c r="BJ45" s="821">
        <v>0</v>
      </c>
      <c r="BK45" s="821">
        <v>11031333.050000001</v>
      </c>
      <c r="BL45" s="821">
        <v>5627513.2800000003</v>
      </c>
    </row>
    <row r="46" spans="1:64">
      <c r="A46" s="622">
        <v>1247151300</v>
      </c>
      <c r="B46" s="623" t="s">
        <v>2969</v>
      </c>
      <c r="C46" s="624">
        <v>62978.17</v>
      </c>
      <c r="D46" s="624">
        <v>0</v>
      </c>
      <c r="E46" s="624">
        <v>0</v>
      </c>
      <c r="F46" s="624">
        <v>62978.17</v>
      </c>
      <c r="G46" s="625">
        <v>0</v>
      </c>
      <c r="I46" s="641">
        <v>1247151300</v>
      </c>
      <c r="J46" s="647" t="s">
        <v>2969</v>
      </c>
      <c r="K46" s="625">
        <v>0</v>
      </c>
      <c r="L46" s="625">
        <v>0</v>
      </c>
      <c r="M46" s="625">
        <v>0</v>
      </c>
      <c r="N46" s="625">
        <v>0</v>
      </c>
      <c r="O46" s="625">
        <v>0</v>
      </c>
      <c r="R46" s="823"/>
      <c r="S46" s="622">
        <v>1246756700</v>
      </c>
      <c r="T46" s="623" t="s">
        <v>2967</v>
      </c>
      <c r="U46" s="624">
        <v>11600</v>
      </c>
      <c r="V46" s="624">
        <v>0</v>
      </c>
      <c r="W46" s="624">
        <v>0</v>
      </c>
      <c r="X46" s="624">
        <v>11600</v>
      </c>
      <c r="Y46" s="625">
        <v>0</v>
      </c>
      <c r="AA46" s="622">
        <v>1246756700</v>
      </c>
      <c r="AB46" s="623" t="s">
        <v>2967</v>
      </c>
      <c r="AC46" s="624">
        <v>11600</v>
      </c>
      <c r="AD46" s="624">
        <v>0</v>
      </c>
      <c r="AE46" s="624">
        <v>0</v>
      </c>
      <c r="AF46" s="624">
        <v>11600</v>
      </c>
      <c r="AG46" s="625">
        <v>0</v>
      </c>
      <c r="AI46" s="820">
        <v>1246756700</v>
      </c>
      <c r="AJ46" s="820" t="s">
        <v>2967</v>
      </c>
      <c r="AK46" s="821">
        <v>11600</v>
      </c>
      <c r="AL46" s="821">
        <v>0</v>
      </c>
      <c r="AM46" s="821">
        <v>0</v>
      </c>
      <c r="AN46" s="821">
        <v>11600</v>
      </c>
      <c r="AO46" s="821">
        <v>0</v>
      </c>
      <c r="BF46" s="820">
        <v>1241351501</v>
      </c>
      <c r="BG46" s="820" t="s">
        <v>2949</v>
      </c>
      <c r="BH46" s="821">
        <v>868900.3</v>
      </c>
      <c r="BI46" s="821">
        <v>868900.3</v>
      </c>
      <c r="BJ46" s="821">
        <v>0</v>
      </c>
      <c r="BK46" s="821">
        <v>1737800.6</v>
      </c>
      <c r="BL46" s="821">
        <v>868900.3</v>
      </c>
    </row>
    <row r="47" spans="1:64">
      <c r="A47" s="622">
        <v>1252259300</v>
      </c>
      <c r="B47" s="623" t="s">
        <v>2970</v>
      </c>
      <c r="C47" s="624">
        <v>2851.04</v>
      </c>
      <c r="D47" s="624">
        <v>0</v>
      </c>
      <c r="E47" s="624">
        <v>0</v>
      </c>
      <c r="F47" s="624">
        <v>2851.04</v>
      </c>
      <c r="G47" s="625">
        <v>0</v>
      </c>
      <c r="I47" s="641">
        <v>1252259300</v>
      </c>
      <c r="J47" s="647" t="s">
        <v>2970</v>
      </c>
      <c r="K47" s="625">
        <v>0</v>
      </c>
      <c r="L47" s="625">
        <v>0</v>
      </c>
      <c r="M47" s="625">
        <v>0</v>
      </c>
      <c r="N47" s="625">
        <v>0</v>
      </c>
      <c r="O47" s="625">
        <v>0</v>
      </c>
      <c r="R47" s="823"/>
      <c r="S47" s="622">
        <v>1246956900</v>
      </c>
      <c r="T47" s="623" t="s">
        <v>2968</v>
      </c>
      <c r="U47" s="624">
        <v>2894826.4</v>
      </c>
      <c r="V47" s="624">
        <v>0</v>
      </c>
      <c r="W47" s="624">
        <v>0</v>
      </c>
      <c r="X47" s="624">
        <v>2894826.4</v>
      </c>
      <c r="Y47" s="625">
        <v>0</v>
      </c>
      <c r="AA47" s="622">
        <v>1246956900</v>
      </c>
      <c r="AB47" s="623" t="s">
        <v>2968</v>
      </c>
      <c r="AC47" s="624">
        <v>2894826.4</v>
      </c>
      <c r="AD47" s="624">
        <v>0</v>
      </c>
      <c r="AE47" s="624">
        <v>0</v>
      </c>
      <c r="AF47" s="624">
        <v>2894826.4</v>
      </c>
      <c r="AG47" s="625">
        <v>0</v>
      </c>
      <c r="AI47" s="820">
        <v>1246956900</v>
      </c>
      <c r="AJ47" s="820" t="s">
        <v>2968</v>
      </c>
      <c r="AK47" s="821">
        <v>2894826.4</v>
      </c>
      <c r="AL47" s="821">
        <v>0</v>
      </c>
      <c r="AM47" s="821">
        <v>0</v>
      </c>
      <c r="AN47" s="821">
        <v>2894826.4</v>
      </c>
      <c r="AO47" s="821">
        <v>0</v>
      </c>
      <c r="BF47" s="820">
        <v>1241951900</v>
      </c>
      <c r="BG47" s="820" t="s">
        <v>2950</v>
      </c>
      <c r="BH47" s="821">
        <v>113686.39999999999</v>
      </c>
      <c r="BI47" s="821">
        <v>113686.39999999999</v>
      </c>
      <c r="BJ47" s="821">
        <v>0</v>
      </c>
      <c r="BK47" s="821">
        <v>227372.79999999999</v>
      </c>
      <c r="BL47" s="821">
        <v>113686.39999999999</v>
      </c>
    </row>
    <row r="48" spans="1:64">
      <c r="A48" s="622">
        <v>1263151101</v>
      </c>
      <c r="B48" s="623" t="s">
        <v>2971</v>
      </c>
      <c r="C48" s="624">
        <v>-264068.28000000003</v>
      </c>
      <c r="D48" s="624">
        <v>0</v>
      </c>
      <c r="E48" s="624">
        <v>0</v>
      </c>
      <c r="F48" s="624">
        <v>-264068.28000000003</v>
      </c>
      <c r="G48" s="625">
        <v>0</v>
      </c>
      <c r="I48" s="641">
        <v>1263151101</v>
      </c>
      <c r="J48" s="647" t="s">
        <v>2971</v>
      </c>
      <c r="K48" s="625">
        <v>0</v>
      </c>
      <c r="L48" s="625">
        <v>0</v>
      </c>
      <c r="M48" s="625">
        <v>0</v>
      </c>
      <c r="N48" s="625">
        <v>0</v>
      </c>
      <c r="O48" s="625">
        <v>0</v>
      </c>
      <c r="R48" s="823"/>
      <c r="S48" s="622">
        <v>1247151300</v>
      </c>
      <c r="T48" s="623" t="s">
        <v>2969</v>
      </c>
      <c r="U48" s="624">
        <v>62978.17</v>
      </c>
      <c r="V48" s="624">
        <v>0</v>
      </c>
      <c r="W48" s="624">
        <v>0</v>
      </c>
      <c r="X48" s="624">
        <v>62978.17</v>
      </c>
      <c r="Y48" s="625">
        <v>0</v>
      </c>
      <c r="AA48" s="622">
        <v>1247151300</v>
      </c>
      <c r="AB48" s="623" t="s">
        <v>2969</v>
      </c>
      <c r="AC48" s="624">
        <v>62978.17</v>
      </c>
      <c r="AD48" s="624">
        <v>0</v>
      </c>
      <c r="AE48" s="624">
        <v>0</v>
      </c>
      <c r="AF48" s="624">
        <v>62978.17</v>
      </c>
      <c r="AG48" s="625">
        <v>0</v>
      </c>
      <c r="AI48" s="820">
        <v>1247151300</v>
      </c>
      <c r="AJ48" s="820" t="s">
        <v>2969</v>
      </c>
      <c r="AK48" s="821">
        <v>62978.17</v>
      </c>
      <c r="AL48" s="821">
        <v>0</v>
      </c>
      <c r="AM48" s="821">
        <v>0</v>
      </c>
      <c r="AN48" s="821">
        <v>62978.17</v>
      </c>
      <c r="AO48" s="821">
        <v>0</v>
      </c>
      <c r="BF48" s="820">
        <v>1241951901</v>
      </c>
      <c r="BG48" s="820" t="s">
        <v>2951</v>
      </c>
      <c r="BH48" s="821">
        <v>201493.91</v>
      </c>
      <c r="BI48" s="821">
        <v>201493.91</v>
      </c>
      <c r="BJ48" s="821">
        <v>0</v>
      </c>
      <c r="BK48" s="821">
        <v>402987.82</v>
      </c>
      <c r="BL48" s="821">
        <v>201493.91</v>
      </c>
    </row>
    <row r="49" spans="1:64">
      <c r="A49" s="622">
        <v>1263151201</v>
      </c>
      <c r="B49" s="623" t="s">
        <v>2972</v>
      </c>
      <c r="C49" s="624">
        <v>-51682.35</v>
      </c>
      <c r="D49" s="624">
        <v>0</v>
      </c>
      <c r="E49" s="624">
        <v>0</v>
      </c>
      <c r="F49" s="624">
        <v>-51682.35</v>
      </c>
      <c r="G49" s="625">
        <v>0</v>
      </c>
      <c r="I49" s="641">
        <v>1263151201</v>
      </c>
      <c r="J49" s="647" t="s">
        <v>2972</v>
      </c>
      <c r="K49" s="625">
        <v>0</v>
      </c>
      <c r="L49" s="625">
        <v>0</v>
      </c>
      <c r="M49" s="625">
        <v>0</v>
      </c>
      <c r="N49" s="625">
        <v>0</v>
      </c>
      <c r="O49" s="625">
        <v>0</v>
      </c>
      <c r="R49" s="823"/>
      <c r="S49" s="622">
        <v>1252259300</v>
      </c>
      <c r="T49" s="623" t="s">
        <v>2970</v>
      </c>
      <c r="U49" s="624">
        <v>2851.04</v>
      </c>
      <c r="V49" s="624">
        <v>0</v>
      </c>
      <c r="W49" s="624">
        <v>0</v>
      </c>
      <c r="X49" s="624">
        <v>2851.04</v>
      </c>
      <c r="Y49" s="625">
        <v>0</v>
      </c>
      <c r="AA49" s="622">
        <v>1252259300</v>
      </c>
      <c r="AB49" s="623" t="s">
        <v>2970</v>
      </c>
      <c r="AC49" s="624">
        <v>2851.04</v>
      </c>
      <c r="AD49" s="624">
        <v>0</v>
      </c>
      <c r="AE49" s="624">
        <v>0</v>
      </c>
      <c r="AF49" s="624">
        <v>2851.04</v>
      </c>
      <c r="AG49" s="625">
        <v>0</v>
      </c>
      <c r="AI49" s="820">
        <v>1252259300</v>
      </c>
      <c r="AJ49" s="820" t="s">
        <v>2970</v>
      </c>
      <c r="AK49" s="821">
        <v>2851.04</v>
      </c>
      <c r="AL49" s="821">
        <v>0</v>
      </c>
      <c r="AM49" s="821">
        <v>0</v>
      </c>
      <c r="AN49" s="821">
        <v>2851.04</v>
      </c>
      <c r="AO49" s="821">
        <v>0</v>
      </c>
      <c r="BF49" s="820">
        <v>1242</v>
      </c>
      <c r="BG49" s="820"/>
      <c r="BH49" s="821">
        <v>2341027.7200000002</v>
      </c>
      <c r="BI49" s="821">
        <v>2939129</v>
      </c>
      <c r="BJ49" s="821">
        <v>0</v>
      </c>
      <c r="BK49" s="821">
        <v>5280156.72</v>
      </c>
      <c r="BL49" s="821">
        <v>2939129</v>
      </c>
    </row>
    <row r="50" spans="1:64">
      <c r="A50" s="622">
        <v>1263151501</v>
      </c>
      <c r="B50" s="623" t="s">
        <v>2973</v>
      </c>
      <c r="C50" s="624">
        <v>-3587425.23</v>
      </c>
      <c r="D50" s="624">
        <v>0</v>
      </c>
      <c r="E50" s="624">
        <v>0</v>
      </c>
      <c r="F50" s="624">
        <v>-3587425.23</v>
      </c>
      <c r="G50" s="625">
        <v>0</v>
      </c>
      <c r="I50" s="641">
        <v>1263151501</v>
      </c>
      <c r="J50" s="647" t="s">
        <v>2973</v>
      </c>
      <c r="K50" s="625">
        <v>0</v>
      </c>
      <c r="L50" s="625">
        <v>0</v>
      </c>
      <c r="M50" s="625">
        <v>0</v>
      </c>
      <c r="N50" s="625">
        <v>0</v>
      </c>
      <c r="O50" s="625">
        <v>0</v>
      </c>
      <c r="R50" s="823"/>
      <c r="S50" s="622">
        <v>1263151101</v>
      </c>
      <c r="T50" s="623" t="s">
        <v>2971</v>
      </c>
      <c r="U50" s="624">
        <v>-264068.28000000003</v>
      </c>
      <c r="V50" s="624">
        <v>0</v>
      </c>
      <c r="W50" s="624">
        <v>0</v>
      </c>
      <c r="X50" s="624">
        <v>-264068.28000000003</v>
      </c>
      <c r="Y50" s="625">
        <v>0</v>
      </c>
      <c r="AA50" s="622">
        <v>1263151101</v>
      </c>
      <c r="AB50" s="623" t="s">
        <v>2971</v>
      </c>
      <c r="AC50" s="624">
        <v>-264068.28000000003</v>
      </c>
      <c r="AD50" s="624">
        <v>0</v>
      </c>
      <c r="AE50" s="624">
        <v>0</v>
      </c>
      <c r="AF50" s="624">
        <v>-264068.28000000003</v>
      </c>
      <c r="AG50" s="625">
        <v>0</v>
      </c>
      <c r="AI50" s="820">
        <v>1263151101</v>
      </c>
      <c r="AJ50" s="820" t="s">
        <v>2971</v>
      </c>
      <c r="AK50" s="821">
        <v>-264068.28000000003</v>
      </c>
      <c r="AL50" s="821">
        <v>0</v>
      </c>
      <c r="AM50" s="821">
        <v>0</v>
      </c>
      <c r="AN50" s="821">
        <v>-264068.28000000003</v>
      </c>
      <c r="AO50" s="821">
        <v>0</v>
      </c>
      <c r="BF50" s="820">
        <v>1242152100</v>
      </c>
      <c r="BG50" s="820" t="s">
        <v>2952</v>
      </c>
      <c r="BH50" s="821">
        <v>335777.55</v>
      </c>
      <c r="BI50" s="821">
        <v>335777.55</v>
      </c>
      <c r="BJ50" s="821">
        <v>0</v>
      </c>
      <c r="BK50" s="821">
        <v>671555.1</v>
      </c>
      <c r="BL50" s="821">
        <v>335777.55</v>
      </c>
    </row>
    <row r="51" spans="1:64">
      <c r="A51" s="622">
        <v>1263151901</v>
      </c>
      <c r="B51" s="623" t="s">
        <v>2974</v>
      </c>
      <c r="C51" s="624">
        <v>-18011.8</v>
      </c>
      <c r="D51" s="624">
        <v>0</v>
      </c>
      <c r="E51" s="624">
        <v>0</v>
      </c>
      <c r="F51" s="624">
        <v>-18011.8</v>
      </c>
      <c r="G51" s="625">
        <v>0</v>
      </c>
      <c r="I51" s="641">
        <v>1263151901</v>
      </c>
      <c r="J51" s="647" t="s">
        <v>2974</v>
      </c>
      <c r="K51" s="625">
        <v>0</v>
      </c>
      <c r="L51" s="625">
        <v>0</v>
      </c>
      <c r="M51" s="625">
        <v>0</v>
      </c>
      <c r="N51" s="625">
        <v>0</v>
      </c>
      <c r="O51" s="625">
        <v>0</v>
      </c>
      <c r="R51" s="823"/>
      <c r="S51" s="622">
        <v>1263151201</v>
      </c>
      <c r="T51" s="623" t="s">
        <v>2972</v>
      </c>
      <c r="U51" s="624">
        <v>-51682.35</v>
      </c>
      <c r="V51" s="624">
        <v>0</v>
      </c>
      <c r="W51" s="624">
        <v>0</v>
      </c>
      <c r="X51" s="624">
        <v>-51682.35</v>
      </c>
      <c r="Y51" s="625">
        <v>0</v>
      </c>
      <c r="AA51" s="622">
        <v>1263151201</v>
      </c>
      <c r="AB51" s="623" t="s">
        <v>2972</v>
      </c>
      <c r="AC51" s="624">
        <v>-51682.35</v>
      </c>
      <c r="AD51" s="624">
        <v>0</v>
      </c>
      <c r="AE51" s="624">
        <v>0</v>
      </c>
      <c r="AF51" s="624">
        <v>-51682.35</v>
      </c>
      <c r="AG51" s="625">
        <v>0</v>
      </c>
      <c r="AI51" s="820">
        <v>1263151201</v>
      </c>
      <c r="AJ51" s="820" t="s">
        <v>2972</v>
      </c>
      <c r="AK51" s="821">
        <v>-51682.35</v>
      </c>
      <c r="AL51" s="821">
        <v>0</v>
      </c>
      <c r="AM51" s="821">
        <v>0</v>
      </c>
      <c r="AN51" s="821">
        <v>-51682.35</v>
      </c>
      <c r="AO51" s="821">
        <v>0</v>
      </c>
      <c r="BF51" s="820">
        <v>1242352300</v>
      </c>
      <c r="BG51" s="820" t="s">
        <v>2953</v>
      </c>
      <c r="BH51" s="821">
        <v>10873.12</v>
      </c>
      <c r="BI51" s="821">
        <v>10873.12</v>
      </c>
      <c r="BJ51" s="821">
        <v>0</v>
      </c>
      <c r="BK51" s="821">
        <v>21746.240000000002</v>
      </c>
      <c r="BL51" s="821">
        <v>10873.12</v>
      </c>
    </row>
    <row r="52" spans="1:64">
      <c r="A52" s="622">
        <v>1263252101</v>
      </c>
      <c r="B52" s="623" t="s">
        <v>2975</v>
      </c>
      <c r="C52" s="624">
        <v>-36556.06</v>
      </c>
      <c r="D52" s="624">
        <v>0</v>
      </c>
      <c r="E52" s="624">
        <v>0</v>
      </c>
      <c r="F52" s="624">
        <v>-36556.06</v>
      </c>
      <c r="G52" s="625">
        <v>0</v>
      </c>
      <c r="I52" s="641">
        <v>1263252101</v>
      </c>
      <c r="J52" s="647" t="s">
        <v>2975</v>
      </c>
      <c r="K52" s="625">
        <v>0</v>
      </c>
      <c r="L52" s="625">
        <v>0</v>
      </c>
      <c r="M52" s="625">
        <v>0</v>
      </c>
      <c r="N52" s="625">
        <v>0</v>
      </c>
      <c r="O52" s="625">
        <v>0</v>
      </c>
      <c r="R52" s="823"/>
      <c r="S52" s="622">
        <v>1263151501</v>
      </c>
      <c r="T52" s="623" t="s">
        <v>2973</v>
      </c>
      <c r="U52" s="624">
        <v>-3587425.23</v>
      </c>
      <c r="V52" s="624">
        <v>0</v>
      </c>
      <c r="W52" s="624">
        <v>0</v>
      </c>
      <c r="X52" s="624">
        <v>-3587425.23</v>
      </c>
      <c r="Y52" s="625">
        <v>0</v>
      </c>
      <c r="AA52" s="622">
        <v>1263151501</v>
      </c>
      <c r="AB52" s="623" t="s">
        <v>2973</v>
      </c>
      <c r="AC52" s="624">
        <v>-3587425.23</v>
      </c>
      <c r="AD52" s="624">
        <v>0</v>
      </c>
      <c r="AE52" s="624">
        <v>0</v>
      </c>
      <c r="AF52" s="624">
        <v>-3587425.23</v>
      </c>
      <c r="AG52" s="625">
        <v>0</v>
      </c>
      <c r="AI52" s="820">
        <v>1263151501</v>
      </c>
      <c r="AJ52" s="820" t="s">
        <v>2973</v>
      </c>
      <c r="AK52" s="821">
        <v>-3587425.23</v>
      </c>
      <c r="AL52" s="821">
        <v>0</v>
      </c>
      <c r="AM52" s="821">
        <v>0</v>
      </c>
      <c r="AN52" s="821">
        <v>-3587425.23</v>
      </c>
      <c r="AO52" s="821">
        <v>0</v>
      </c>
      <c r="BF52" s="820">
        <v>1242952900</v>
      </c>
      <c r="BG52" s="820" t="s">
        <v>2954</v>
      </c>
      <c r="BH52" s="821">
        <v>1970767.05</v>
      </c>
      <c r="BI52" s="821">
        <v>2568868.33</v>
      </c>
      <c r="BJ52" s="821">
        <v>0</v>
      </c>
      <c r="BK52" s="821">
        <v>4539635.38</v>
      </c>
      <c r="BL52" s="821">
        <v>2568868.33</v>
      </c>
    </row>
    <row r="53" spans="1:64">
      <c r="A53" s="622">
        <v>1263252301</v>
      </c>
      <c r="B53" s="623" t="s">
        <v>2976</v>
      </c>
      <c r="C53" s="624">
        <v>-3249.99</v>
      </c>
      <c r="D53" s="624">
        <v>0</v>
      </c>
      <c r="E53" s="624">
        <v>0</v>
      </c>
      <c r="F53" s="624">
        <v>-3249.99</v>
      </c>
      <c r="G53" s="625">
        <v>0</v>
      </c>
      <c r="I53" s="641">
        <v>1263252301</v>
      </c>
      <c r="J53" s="647" t="s">
        <v>2976</v>
      </c>
      <c r="K53" s="625">
        <v>0</v>
      </c>
      <c r="L53" s="625">
        <v>0</v>
      </c>
      <c r="M53" s="625">
        <v>0</v>
      </c>
      <c r="N53" s="625">
        <v>0</v>
      </c>
      <c r="O53" s="625">
        <v>0</v>
      </c>
      <c r="R53" s="823"/>
      <c r="S53" s="622">
        <v>1263151901</v>
      </c>
      <c r="T53" s="623" t="s">
        <v>2974</v>
      </c>
      <c r="U53" s="624">
        <v>-18011.8</v>
      </c>
      <c r="V53" s="624">
        <v>0</v>
      </c>
      <c r="W53" s="624">
        <v>0</v>
      </c>
      <c r="X53" s="624">
        <v>-18011.8</v>
      </c>
      <c r="Y53" s="625">
        <v>0</v>
      </c>
      <c r="AA53" s="622">
        <v>1263151901</v>
      </c>
      <c r="AB53" s="623" t="s">
        <v>2974</v>
      </c>
      <c r="AC53" s="624">
        <v>-18011.8</v>
      </c>
      <c r="AD53" s="624">
        <v>0</v>
      </c>
      <c r="AE53" s="624">
        <v>0</v>
      </c>
      <c r="AF53" s="624">
        <v>-18011.8</v>
      </c>
      <c r="AG53" s="625">
        <v>0</v>
      </c>
      <c r="AI53" s="820">
        <v>1263151901</v>
      </c>
      <c r="AJ53" s="820" t="s">
        <v>2974</v>
      </c>
      <c r="AK53" s="821">
        <v>-18011.8</v>
      </c>
      <c r="AL53" s="821">
        <v>0</v>
      </c>
      <c r="AM53" s="821">
        <v>0</v>
      </c>
      <c r="AN53" s="821">
        <v>-18011.8</v>
      </c>
      <c r="AO53" s="821">
        <v>0</v>
      </c>
      <c r="BF53" s="820">
        <v>1242952901</v>
      </c>
      <c r="BG53" s="820" t="s">
        <v>2955</v>
      </c>
      <c r="BH53" s="821">
        <v>23610</v>
      </c>
      <c r="BI53" s="821">
        <v>23610</v>
      </c>
      <c r="BJ53" s="821">
        <v>0</v>
      </c>
      <c r="BK53" s="821">
        <v>47220</v>
      </c>
      <c r="BL53" s="821">
        <v>23610</v>
      </c>
    </row>
    <row r="54" spans="1:64">
      <c r="A54" s="622">
        <v>1263252901</v>
      </c>
      <c r="B54" s="623" t="s">
        <v>2977</v>
      </c>
      <c r="C54" s="624">
        <v>-102333.51</v>
      </c>
      <c r="D54" s="624">
        <v>0</v>
      </c>
      <c r="E54" s="624">
        <v>0</v>
      </c>
      <c r="F54" s="624">
        <v>-102333.51</v>
      </c>
      <c r="G54" s="625">
        <v>0</v>
      </c>
      <c r="I54" s="641">
        <v>1263252901</v>
      </c>
      <c r="J54" s="647" t="s">
        <v>2977</v>
      </c>
      <c r="K54" s="625">
        <v>0</v>
      </c>
      <c r="L54" s="625">
        <v>0</v>
      </c>
      <c r="M54" s="625">
        <v>0</v>
      </c>
      <c r="N54" s="625">
        <v>0</v>
      </c>
      <c r="O54" s="625">
        <v>0</v>
      </c>
      <c r="R54" s="823"/>
      <c r="S54" s="622">
        <v>1263252101</v>
      </c>
      <c r="T54" s="623" t="s">
        <v>2975</v>
      </c>
      <c r="U54" s="624">
        <v>-36556.06</v>
      </c>
      <c r="V54" s="624">
        <v>0</v>
      </c>
      <c r="W54" s="624">
        <v>0</v>
      </c>
      <c r="X54" s="624">
        <v>-36556.06</v>
      </c>
      <c r="Y54" s="625">
        <v>0</v>
      </c>
      <c r="AA54" s="622">
        <v>1263252101</v>
      </c>
      <c r="AB54" s="623" t="s">
        <v>2975</v>
      </c>
      <c r="AC54" s="624">
        <v>-36556.06</v>
      </c>
      <c r="AD54" s="624">
        <v>0</v>
      </c>
      <c r="AE54" s="624">
        <v>0</v>
      </c>
      <c r="AF54" s="624">
        <v>-36556.06</v>
      </c>
      <c r="AG54" s="625">
        <v>0</v>
      </c>
      <c r="AI54" s="820">
        <v>1263252101</v>
      </c>
      <c r="AJ54" s="820" t="s">
        <v>2975</v>
      </c>
      <c r="AK54" s="821">
        <v>-36556.06</v>
      </c>
      <c r="AL54" s="821">
        <v>0</v>
      </c>
      <c r="AM54" s="821">
        <v>0</v>
      </c>
      <c r="AN54" s="821">
        <v>-36556.06</v>
      </c>
      <c r="AO54" s="821">
        <v>0</v>
      </c>
      <c r="BF54" s="820">
        <v>1243</v>
      </c>
      <c r="BG54" s="820"/>
      <c r="BH54" s="821">
        <v>4199027.2699999996</v>
      </c>
      <c r="BI54" s="821">
        <v>5096867.2699999996</v>
      </c>
      <c r="BJ54" s="821">
        <v>0</v>
      </c>
      <c r="BK54" s="821">
        <v>9295894.5399999991</v>
      </c>
      <c r="BL54" s="821">
        <v>5096867.2699999996</v>
      </c>
    </row>
    <row r="55" spans="1:64">
      <c r="A55" s="622">
        <v>1263353101</v>
      </c>
      <c r="B55" s="623" t="s">
        <v>2978</v>
      </c>
      <c r="C55" s="624">
        <v>-92671.7</v>
      </c>
      <c r="D55" s="624">
        <v>0</v>
      </c>
      <c r="E55" s="624">
        <v>0</v>
      </c>
      <c r="F55" s="624">
        <v>-92671.7</v>
      </c>
      <c r="G55" s="625">
        <v>0</v>
      </c>
      <c r="I55" s="641">
        <v>1263353101</v>
      </c>
      <c r="J55" s="647" t="s">
        <v>2978</v>
      </c>
      <c r="K55" s="625">
        <v>0</v>
      </c>
      <c r="L55" s="625">
        <v>0</v>
      </c>
      <c r="M55" s="625">
        <v>0</v>
      </c>
      <c r="N55" s="625">
        <v>0</v>
      </c>
      <c r="O55" s="625">
        <v>0</v>
      </c>
      <c r="R55" s="823"/>
      <c r="S55" s="622">
        <v>1263252301</v>
      </c>
      <c r="T55" s="623" t="s">
        <v>2976</v>
      </c>
      <c r="U55" s="624">
        <v>-3249.99</v>
      </c>
      <c r="V55" s="624">
        <v>0</v>
      </c>
      <c r="W55" s="624">
        <v>0</v>
      </c>
      <c r="X55" s="624">
        <v>-3249.99</v>
      </c>
      <c r="Y55" s="625">
        <v>0</v>
      </c>
      <c r="AA55" s="622">
        <v>1263252301</v>
      </c>
      <c r="AB55" s="623" t="s">
        <v>2976</v>
      </c>
      <c r="AC55" s="624">
        <v>-3249.99</v>
      </c>
      <c r="AD55" s="624">
        <v>0</v>
      </c>
      <c r="AE55" s="624">
        <v>0</v>
      </c>
      <c r="AF55" s="624">
        <v>-3249.99</v>
      </c>
      <c r="AG55" s="625">
        <v>0</v>
      </c>
      <c r="AI55" s="820">
        <v>1263252301</v>
      </c>
      <c r="AJ55" s="820" t="s">
        <v>2976</v>
      </c>
      <c r="AK55" s="821">
        <v>-3249.99</v>
      </c>
      <c r="AL55" s="821">
        <v>0</v>
      </c>
      <c r="AM55" s="821">
        <v>0</v>
      </c>
      <c r="AN55" s="821">
        <v>-3249.99</v>
      </c>
      <c r="AO55" s="821">
        <v>0</v>
      </c>
      <c r="BF55" s="820">
        <v>1243153100</v>
      </c>
      <c r="BG55" s="820" t="s">
        <v>2956</v>
      </c>
      <c r="BH55" s="821">
        <v>926717</v>
      </c>
      <c r="BI55" s="821">
        <v>1824557</v>
      </c>
      <c r="BJ55" s="821">
        <v>0</v>
      </c>
      <c r="BK55" s="821">
        <v>2751274</v>
      </c>
      <c r="BL55" s="821">
        <v>1824557</v>
      </c>
    </row>
    <row r="56" spans="1:64">
      <c r="A56" s="622">
        <v>1263353201</v>
      </c>
      <c r="B56" s="623" t="s">
        <v>2979</v>
      </c>
      <c r="C56" s="624">
        <v>-2766715.13</v>
      </c>
      <c r="D56" s="624">
        <v>0</v>
      </c>
      <c r="E56" s="624">
        <v>0</v>
      </c>
      <c r="F56" s="624">
        <v>-2766715.13</v>
      </c>
      <c r="G56" s="625">
        <v>0</v>
      </c>
      <c r="I56" s="641">
        <v>1263353201</v>
      </c>
      <c r="J56" s="647" t="s">
        <v>2979</v>
      </c>
      <c r="K56" s="625">
        <v>0</v>
      </c>
      <c r="L56" s="625">
        <v>0</v>
      </c>
      <c r="M56" s="625">
        <v>0</v>
      </c>
      <c r="N56" s="625">
        <v>0</v>
      </c>
      <c r="O56" s="625">
        <v>0</v>
      </c>
      <c r="R56" s="823"/>
      <c r="S56" s="622">
        <v>1263252901</v>
      </c>
      <c r="T56" s="623" t="s">
        <v>2977</v>
      </c>
      <c r="U56" s="624">
        <v>-102333.51</v>
      </c>
      <c r="V56" s="624">
        <v>0</v>
      </c>
      <c r="W56" s="624">
        <v>0</v>
      </c>
      <c r="X56" s="624">
        <v>-102333.51</v>
      </c>
      <c r="Y56" s="625">
        <v>0</v>
      </c>
      <c r="AA56" s="622">
        <v>1263252901</v>
      </c>
      <c r="AB56" s="623" t="s">
        <v>2977</v>
      </c>
      <c r="AC56" s="624">
        <v>-102333.51</v>
      </c>
      <c r="AD56" s="624">
        <v>0</v>
      </c>
      <c r="AE56" s="624">
        <v>0</v>
      </c>
      <c r="AF56" s="624">
        <v>-102333.51</v>
      </c>
      <c r="AG56" s="625">
        <v>0</v>
      </c>
      <c r="AI56" s="820">
        <v>1263252901</v>
      </c>
      <c r="AJ56" s="820" t="s">
        <v>2977</v>
      </c>
      <c r="AK56" s="821">
        <v>-102333.51</v>
      </c>
      <c r="AL56" s="821">
        <v>0</v>
      </c>
      <c r="AM56" s="821">
        <v>0</v>
      </c>
      <c r="AN56" s="821">
        <v>-102333.51</v>
      </c>
      <c r="AO56" s="821">
        <v>0</v>
      </c>
      <c r="BF56" s="820">
        <v>1243153101</v>
      </c>
      <c r="BG56" s="820" t="s">
        <v>2957</v>
      </c>
      <c r="BH56" s="821">
        <v>355932.44</v>
      </c>
      <c r="BI56" s="821">
        <v>355932.44</v>
      </c>
      <c r="BJ56" s="821">
        <v>0</v>
      </c>
      <c r="BK56" s="821">
        <v>711864.88</v>
      </c>
      <c r="BL56" s="821">
        <v>355932.44</v>
      </c>
    </row>
    <row r="57" spans="1:64">
      <c r="A57" s="622">
        <v>1263454101</v>
      </c>
      <c r="B57" s="623" t="s">
        <v>2980</v>
      </c>
      <c r="C57" s="624">
        <v>-554120.32999999996</v>
      </c>
      <c r="D57" s="624">
        <v>0</v>
      </c>
      <c r="E57" s="624">
        <v>0</v>
      </c>
      <c r="F57" s="624">
        <v>-554120.32999999996</v>
      </c>
      <c r="G57" s="625">
        <v>0</v>
      </c>
      <c r="I57" s="641">
        <v>1263454101</v>
      </c>
      <c r="J57" s="647" t="s">
        <v>2980</v>
      </c>
      <c r="K57" s="625">
        <v>0</v>
      </c>
      <c r="L57" s="625">
        <v>0</v>
      </c>
      <c r="M57" s="625">
        <v>0</v>
      </c>
      <c r="N57" s="625">
        <v>0</v>
      </c>
      <c r="O57" s="625">
        <v>0</v>
      </c>
      <c r="R57" s="823"/>
      <c r="S57" s="622">
        <v>1263353101</v>
      </c>
      <c r="T57" s="623" t="s">
        <v>2978</v>
      </c>
      <c r="U57" s="624">
        <v>-92671.7</v>
      </c>
      <c r="V57" s="624">
        <v>0</v>
      </c>
      <c r="W57" s="624">
        <v>0</v>
      </c>
      <c r="X57" s="624">
        <v>-92671.7</v>
      </c>
      <c r="Y57" s="625">
        <v>0</v>
      </c>
      <c r="AA57" s="622">
        <v>1263353101</v>
      </c>
      <c r="AB57" s="623" t="s">
        <v>2978</v>
      </c>
      <c r="AC57" s="624">
        <v>-92671.7</v>
      </c>
      <c r="AD57" s="624">
        <v>0</v>
      </c>
      <c r="AE57" s="624">
        <v>0</v>
      </c>
      <c r="AF57" s="624">
        <v>-92671.7</v>
      </c>
      <c r="AG57" s="625">
        <v>0</v>
      </c>
      <c r="AI57" s="820">
        <v>1263353101</v>
      </c>
      <c r="AJ57" s="820" t="s">
        <v>2978</v>
      </c>
      <c r="AK57" s="821">
        <v>-92671.7</v>
      </c>
      <c r="AL57" s="821">
        <v>0</v>
      </c>
      <c r="AM57" s="821">
        <v>0</v>
      </c>
      <c r="AN57" s="821">
        <v>-92671.7</v>
      </c>
      <c r="AO57" s="821">
        <v>0</v>
      </c>
      <c r="BF57" s="820">
        <v>1243253200</v>
      </c>
      <c r="BG57" s="820" t="s">
        <v>2958</v>
      </c>
      <c r="BH57" s="821">
        <v>2916377.83</v>
      </c>
      <c r="BI57" s="821">
        <v>2916377.83</v>
      </c>
      <c r="BJ57" s="821">
        <v>0</v>
      </c>
      <c r="BK57" s="821">
        <v>5832755.6600000001</v>
      </c>
      <c r="BL57" s="821">
        <v>2916377.83</v>
      </c>
    </row>
    <row r="58" spans="1:64">
      <c r="A58" s="622">
        <v>1263656201</v>
      </c>
      <c r="B58" s="623" t="s">
        <v>2981</v>
      </c>
      <c r="C58" s="624">
        <v>-18550</v>
      </c>
      <c r="D58" s="624">
        <v>0</v>
      </c>
      <c r="E58" s="624">
        <v>0</v>
      </c>
      <c r="F58" s="624">
        <v>-18550</v>
      </c>
      <c r="G58" s="625">
        <v>0</v>
      </c>
      <c r="I58" s="641">
        <v>1263656201</v>
      </c>
      <c r="J58" s="647" t="s">
        <v>2981</v>
      </c>
      <c r="K58" s="625">
        <v>0</v>
      </c>
      <c r="L58" s="625">
        <v>0</v>
      </c>
      <c r="M58" s="625">
        <v>0</v>
      </c>
      <c r="N58" s="625">
        <v>0</v>
      </c>
      <c r="O58" s="625">
        <v>0</v>
      </c>
      <c r="R58" s="823"/>
      <c r="S58" s="622">
        <v>1263353201</v>
      </c>
      <c r="T58" s="623" t="s">
        <v>2979</v>
      </c>
      <c r="U58" s="624">
        <v>-2766715.13</v>
      </c>
      <c r="V58" s="624">
        <v>0</v>
      </c>
      <c r="W58" s="624">
        <v>0</v>
      </c>
      <c r="X58" s="624">
        <v>-2766715.13</v>
      </c>
      <c r="Y58" s="625">
        <v>0</v>
      </c>
      <c r="AA58" s="622">
        <v>1263353201</v>
      </c>
      <c r="AB58" s="623" t="s">
        <v>2979</v>
      </c>
      <c r="AC58" s="624">
        <v>-2766715.13</v>
      </c>
      <c r="AD58" s="624">
        <v>0</v>
      </c>
      <c r="AE58" s="624">
        <v>0</v>
      </c>
      <c r="AF58" s="624">
        <v>-2766715.13</v>
      </c>
      <c r="AG58" s="625">
        <v>0</v>
      </c>
      <c r="AI58" s="820">
        <v>1263353201</v>
      </c>
      <c r="AJ58" s="820" t="s">
        <v>2979</v>
      </c>
      <c r="AK58" s="821">
        <v>-2766715.13</v>
      </c>
      <c r="AL58" s="821">
        <v>0</v>
      </c>
      <c r="AM58" s="821">
        <v>0</v>
      </c>
      <c r="AN58" s="821">
        <v>-2766715.13</v>
      </c>
      <c r="AO58" s="821">
        <v>0</v>
      </c>
      <c r="BF58" s="820">
        <v>1244</v>
      </c>
      <c r="BG58" s="820"/>
      <c r="BH58" s="821">
        <v>2591494.5</v>
      </c>
      <c r="BI58" s="821">
        <v>2591494.5</v>
      </c>
      <c r="BJ58" s="821">
        <v>0</v>
      </c>
      <c r="BK58" s="821">
        <v>5182989</v>
      </c>
      <c r="BL58" s="821">
        <v>2591494.5</v>
      </c>
    </row>
    <row r="59" spans="1:64">
      <c r="A59" s="622">
        <v>1263656501</v>
      </c>
      <c r="B59" s="623" t="s">
        <v>2982</v>
      </c>
      <c r="C59" s="624">
        <v>-144501.13</v>
      </c>
      <c r="D59" s="624">
        <v>0</v>
      </c>
      <c r="E59" s="624">
        <v>0</v>
      </c>
      <c r="F59" s="624">
        <v>-144501.13</v>
      </c>
      <c r="G59" s="625">
        <v>0</v>
      </c>
      <c r="I59" s="641">
        <v>1263656501</v>
      </c>
      <c r="J59" s="647" t="s">
        <v>2982</v>
      </c>
      <c r="K59" s="625">
        <v>0</v>
      </c>
      <c r="L59" s="625">
        <v>0</v>
      </c>
      <c r="M59" s="625">
        <v>0</v>
      </c>
      <c r="N59" s="625">
        <v>0</v>
      </c>
      <c r="O59" s="625">
        <v>0</v>
      </c>
      <c r="R59" s="823"/>
      <c r="S59" s="622">
        <v>1263454101</v>
      </c>
      <c r="T59" s="623" t="s">
        <v>2980</v>
      </c>
      <c r="U59" s="624">
        <v>-554120.32999999996</v>
      </c>
      <c r="V59" s="624">
        <v>0</v>
      </c>
      <c r="W59" s="624">
        <v>0</v>
      </c>
      <c r="X59" s="624">
        <v>-554120.32999999996</v>
      </c>
      <c r="Y59" s="625">
        <v>0</v>
      </c>
      <c r="AA59" s="622">
        <v>1263454101</v>
      </c>
      <c r="AB59" s="623" t="s">
        <v>2980</v>
      </c>
      <c r="AC59" s="624">
        <v>-554120.32999999996</v>
      </c>
      <c r="AD59" s="624">
        <v>0</v>
      </c>
      <c r="AE59" s="624">
        <v>0</v>
      </c>
      <c r="AF59" s="624">
        <v>-554120.32999999996</v>
      </c>
      <c r="AG59" s="625">
        <v>0</v>
      </c>
      <c r="AI59" s="820">
        <v>1263454101</v>
      </c>
      <c r="AJ59" s="820" t="s">
        <v>2980</v>
      </c>
      <c r="AK59" s="821">
        <v>-554120.32999999996</v>
      </c>
      <c r="AL59" s="821">
        <v>0</v>
      </c>
      <c r="AM59" s="821">
        <v>0</v>
      </c>
      <c r="AN59" s="821">
        <v>-554120.32999999996</v>
      </c>
      <c r="AO59" s="821">
        <v>0</v>
      </c>
      <c r="BF59" s="820">
        <v>1244154100</v>
      </c>
      <c r="BG59" s="820" t="s">
        <v>2959</v>
      </c>
      <c r="BH59" s="821">
        <v>1288943.74</v>
      </c>
      <c r="BI59" s="821">
        <v>1288943.74</v>
      </c>
      <c r="BJ59" s="821">
        <v>0</v>
      </c>
      <c r="BK59" s="821">
        <v>2577887.48</v>
      </c>
      <c r="BL59" s="821">
        <v>1288943.74</v>
      </c>
    </row>
    <row r="60" spans="1:64">
      <c r="A60" s="622">
        <v>1263656601</v>
      </c>
      <c r="B60" s="623" t="s">
        <v>2983</v>
      </c>
      <c r="C60" s="624">
        <v>-26599.15</v>
      </c>
      <c r="D60" s="624">
        <v>0</v>
      </c>
      <c r="E60" s="624">
        <v>0</v>
      </c>
      <c r="F60" s="624">
        <v>-26599.15</v>
      </c>
      <c r="G60" s="625">
        <v>0</v>
      </c>
      <c r="I60" s="641">
        <v>1263656601</v>
      </c>
      <c r="J60" s="647" t="s">
        <v>2983</v>
      </c>
      <c r="K60" s="625">
        <v>0</v>
      </c>
      <c r="L60" s="625">
        <v>0</v>
      </c>
      <c r="M60" s="625">
        <v>0</v>
      </c>
      <c r="N60" s="625">
        <v>0</v>
      </c>
      <c r="O60" s="625">
        <v>0</v>
      </c>
      <c r="R60" s="823"/>
      <c r="S60" s="622">
        <v>1263656201</v>
      </c>
      <c r="T60" s="623" t="s">
        <v>2981</v>
      </c>
      <c r="U60" s="624">
        <v>-18550</v>
      </c>
      <c r="V60" s="624">
        <v>0</v>
      </c>
      <c r="W60" s="624">
        <v>0</v>
      </c>
      <c r="X60" s="624">
        <v>-18550</v>
      </c>
      <c r="Y60" s="625">
        <v>0</v>
      </c>
      <c r="AA60" s="622">
        <v>1263656201</v>
      </c>
      <c r="AB60" s="623" t="s">
        <v>2981</v>
      </c>
      <c r="AC60" s="624">
        <v>-18550</v>
      </c>
      <c r="AD60" s="624">
        <v>0</v>
      </c>
      <c r="AE60" s="624">
        <v>0</v>
      </c>
      <c r="AF60" s="624">
        <v>-18550</v>
      </c>
      <c r="AG60" s="625">
        <v>0</v>
      </c>
      <c r="AI60" s="820">
        <v>1263656201</v>
      </c>
      <c r="AJ60" s="820" t="s">
        <v>2981</v>
      </c>
      <c r="AK60" s="821">
        <v>-18550</v>
      </c>
      <c r="AL60" s="821">
        <v>0</v>
      </c>
      <c r="AM60" s="821">
        <v>0</v>
      </c>
      <c r="AN60" s="821">
        <v>-18550</v>
      </c>
      <c r="AO60" s="821">
        <v>0</v>
      </c>
      <c r="BF60" s="820">
        <v>1244154101</v>
      </c>
      <c r="BG60" s="820" t="s">
        <v>2960</v>
      </c>
      <c r="BH60" s="821">
        <v>1302550.76</v>
      </c>
      <c r="BI60" s="821">
        <v>1302550.76</v>
      </c>
      <c r="BJ60" s="821">
        <v>0</v>
      </c>
      <c r="BK60" s="821">
        <v>2605101.52</v>
      </c>
      <c r="BL60" s="821">
        <v>1302550.76</v>
      </c>
    </row>
    <row r="61" spans="1:64">
      <c r="A61" s="622">
        <v>1263656901</v>
      </c>
      <c r="B61" s="623" t="s">
        <v>2984</v>
      </c>
      <c r="C61" s="624">
        <v>-776294.78</v>
      </c>
      <c r="D61" s="624">
        <v>0</v>
      </c>
      <c r="E61" s="624">
        <v>0</v>
      </c>
      <c r="F61" s="624">
        <v>-776294.78</v>
      </c>
      <c r="G61" s="625">
        <v>0</v>
      </c>
      <c r="I61" s="641">
        <v>1263656901</v>
      </c>
      <c r="J61" s="647" t="s">
        <v>2984</v>
      </c>
      <c r="K61" s="625">
        <v>0</v>
      </c>
      <c r="L61" s="625">
        <v>0</v>
      </c>
      <c r="M61" s="625">
        <v>0</v>
      </c>
      <c r="N61" s="625">
        <v>0</v>
      </c>
      <c r="O61" s="625">
        <v>0</v>
      </c>
      <c r="R61" s="823"/>
      <c r="S61" s="622">
        <v>1263656501</v>
      </c>
      <c r="T61" s="623" t="s">
        <v>2982</v>
      </c>
      <c r="U61" s="624">
        <v>-144501.13</v>
      </c>
      <c r="V61" s="624">
        <v>0</v>
      </c>
      <c r="W61" s="624">
        <v>0</v>
      </c>
      <c r="X61" s="624">
        <v>-144501.13</v>
      </c>
      <c r="Y61" s="625">
        <v>0</v>
      </c>
      <c r="AA61" s="622">
        <v>1263656501</v>
      </c>
      <c r="AB61" s="623" t="s">
        <v>2982</v>
      </c>
      <c r="AC61" s="624">
        <v>-144501.13</v>
      </c>
      <c r="AD61" s="624">
        <v>0</v>
      </c>
      <c r="AE61" s="624">
        <v>0</v>
      </c>
      <c r="AF61" s="624">
        <v>-144501.13</v>
      </c>
      <c r="AG61" s="625">
        <v>0</v>
      </c>
      <c r="AI61" s="820">
        <v>1263656501</v>
      </c>
      <c r="AJ61" s="820" t="s">
        <v>2982</v>
      </c>
      <c r="AK61" s="821">
        <v>-144501.13</v>
      </c>
      <c r="AL61" s="821">
        <v>0</v>
      </c>
      <c r="AM61" s="821">
        <v>0</v>
      </c>
      <c r="AN61" s="821">
        <v>-144501.13</v>
      </c>
      <c r="AO61" s="821">
        <v>0</v>
      </c>
      <c r="BF61" s="820">
        <v>1246</v>
      </c>
      <c r="BG61" s="820"/>
      <c r="BH61" s="821">
        <v>4323041.3</v>
      </c>
      <c r="BI61" s="821">
        <v>5433669.0599999996</v>
      </c>
      <c r="BJ61" s="821">
        <v>0</v>
      </c>
      <c r="BK61" s="821">
        <v>9756710.3599999994</v>
      </c>
      <c r="BL61" s="821">
        <v>5433669.0599999996</v>
      </c>
    </row>
    <row r="62" spans="1:64">
      <c r="A62" s="622">
        <v>2111101001</v>
      </c>
      <c r="B62" s="623" t="s">
        <v>2985</v>
      </c>
      <c r="C62" s="624">
        <v>0</v>
      </c>
      <c r="D62" s="624">
        <v>1078250.49</v>
      </c>
      <c r="E62" s="624">
        <v>1078250.49</v>
      </c>
      <c r="F62" s="624">
        <v>0</v>
      </c>
      <c r="G62" s="625">
        <v>0</v>
      </c>
      <c r="I62" s="641">
        <v>2111101001</v>
      </c>
      <c r="J62" s="647" t="s">
        <v>2985</v>
      </c>
      <c r="K62" s="625">
        <v>0</v>
      </c>
      <c r="L62" s="625">
        <v>1100447.42</v>
      </c>
      <c r="M62" s="625">
        <v>1100447.42</v>
      </c>
      <c r="N62" s="625">
        <v>0</v>
      </c>
      <c r="O62" s="625">
        <v>0</v>
      </c>
      <c r="R62" s="823"/>
      <c r="S62" s="622">
        <v>1263656601</v>
      </c>
      <c r="T62" s="623" t="s">
        <v>2983</v>
      </c>
      <c r="U62" s="624">
        <v>-26599.15</v>
      </c>
      <c r="V62" s="624">
        <v>0</v>
      </c>
      <c r="W62" s="624">
        <v>0</v>
      </c>
      <c r="X62" s="624">
        <v>-26599.15</v>
      </c>
      <c r="Y62" s="625">
        <v>0</v>
      </c>
      <c r="AA62" s="622">
        <v>1263656601</v>
      </c>
      <c r="AB62" s="623" t="s">
        <v>2983</v>
      </c>
      <c r="AC62" s="624">
        <v>-26599.15</v>
      </c>
      <c r="AD62" s="624">
        <v>0</v>
      </c>
      <c r="AE62" s="624">
        <v>0</v>
      </c>
      <c r="AF62" s="624">
        <v>-26599.15</v>
      </c>
      <c r="AG62" s="625">
        <v>0</v>
      </c>
      <c r="AI62" s="820">
        <v>1263656601</v>
      </c>
      <c r="AJ62" s="820" t="s">
        <v>2983</v>
      </c>
      <c r="AK62" s="821">
        <v>-26599.15</v>
      </c>
      <c r="AL62" s="821">
        <v>0</v>
      </c>
      <c r="AM62" s="821">
        <v>0</v>
      </c>
      <c r="AN62" s="821">
        <v>-26599.15</v>
      </c>
      <c r="AO62" s="821">
        <v>0</v>
      </c>
      <c r="BF62" s="820">
        <v>1246256200</v>
      </c>
      <c r="BG62" s="820" t="s">
        <v>2961</v>
      </c>
      <c r="BH62" s="821">
        <v>37100</v>
      </c>
      <c r="BI62" s="821">
        <v>318748</v>
      </c>
      <c r="BJ62" s="821">
        <v>0</v>
      </c>
      <c r="BK62" s="821">
        <v>355848</v>
      </c>
      <c r="BL62" s="821">
        <v>318748</v>
      </c>
    </row>
    <row r="63" spans="1:64">
      <c r="A63" s="622">
        <v>2111102001</v>
      </c>
      <c r="B63" s="623" t="s">
        <v>2986</v>
      </c>
      <c r="C63" s="624">
        <v>-461184.22</v>
      </c>
      <c r="D63" s="624">
        <v>461184.22</v>
      </c>
      <c r="E63" s="624">
        <v>0</v>
      </c>
      <c r="F63" s="624">
        <v>0</v>
      </c>
      <c r="G63" s="625">
        <v>461184.22</v>
      </c>
      <c r="I63" s="641">
        <v>2111102001</v>
      </c>
      <c r="J63" s="647" t="s">
        <v>2986</v>
      </c>
      <c r="K63" s="625">
        <v>461184.22</v>
      </c>
      <c r="L63" s="625">
        <v>0</v>
      </c>
      <c r="M63" s="625">
        <v>0</v>
      </c>
      <c r="N63" s="625">
        <v>0</v>
      </c>
      <c r="O63" s="625">
        <v>0</v>
      </c>
      <c r="R63" s="823"/>
      <c r="S63" s="622">
        <v>1263656901</v>
      </c>
      <c r="T63" s="623" t="s">
        <v>2984</v>
      </c>
      <c r="U63" s="624">
        <v>-776294.78</v>
      </c>
      <c r="V63" s="624">
        <v>0</v>
      </c>
      <c r="W63" s="624">
        <v>0</v>
      </c>
      <c r="X63" s="624">
        <v>-776294.78</v>
      </c>
      <c r="Y63" s="625">
        <v>0</v>
      </c>
      <c r="AA63" s="622">
        <v>1263656901</v>
      </c>
      <c r="AB63" s="623" t="s">
        <v>2984</v>
      </c>
      <c r="AC63" s="624">
        <v>-776294.78</v>
      </c>
      <c r="AD63" s="624">
        <v>0</v>
      </c>
      <c r="AE63" s="624">
        <v>0</v>
      </c>
      <c r="AF63" s="624">
        <v>-776294.78</v>
      </c>
      <c r="AG63" s="625">
        <v>0</v>
      </c>
      <c r="AI63" s="820">
        <v>1263656901</v>
      </c>
      <c r="AJ63" s="820" t="s">
        <v>2984</v>
      </c>
      <c r="AK63" s="821">
        <v>-776294.78</v>
      </c>
      <c r="AL63" s="821">
        <v>0</v>
      </c>
      <c r="AM63" s="821">
        <v>0</v>
      </c>
      <c r="AN63" s="821">
        <v>-776294.78</v>
      </c>
      <c r="AO63" s="821">
        <v>0</v>
      </c>
      <c r="BF63" s="820">
        <v>1246256201</v>
      </c>
      <c r="BG63" s="820" t="s">
        <v>2962</v>
      </c>
      <c r="BH63" s="821">
        <v>250999</v>
      </c>
      <c r="BI63" s="821">
        <v>250999</v>
      </c>
      <c r="BJ63" s="821">
        <v>0</v>
      </c>
      <c r="BK63" s="821">
        <v>501998</v>
      </c>
      <c r="BL63" s="821">
        <v>250999</v>
      </c>
    </row>
    <row r="64" spans="1:64">
      <c r="A64" s="622">
        <v>2111401003</v>
      </c>
      <c r="B64" s="623" t="s">
        <v>2987</v>
      </c>
      <c r="C64" s="624">
        <v>-781.29</v>
      </c>
      <c r="D64" s="624">
        <v>0</v>
      </c>
      <c r="E64" s="624">
        <v>0</v>
      </c>
      <c r="F64" s="624">
        <v>-781.29</v>
      </c>
      <c r="G64" s="625">
        <v>0</v>
      </c>
      <c r="I64" s="641">
        <v>2111401003</v>
      </c>
      <c r="J64" s="647" t="s">
        <v>2987</v>
      </c>
      <c r="K64" s="625">
        <v>0</v>
      </c>
      <c r="L64" s="625">
        <v>0</v>
      </c>
      <c r="M64" s="625">
        <v>0</v>
      </c>
      <c r="N64" s="625">
        <v>0</v>
      </c>
      <c r="O64" s="625">
        <v>0</v>
      </c>
      <c r="R64" s="823"/>
      <c r="S64" s="622">
        <v>2111101001</v>
      </c>
      <c r="T64" s="623" t="s">
        <v>2985</v>
      </c>
      <c r="U64" s="624">
        <v>0</v>
      </c>
      <c r="V64" s="624">
        <v>1242622.58</v>
      </c>
      <c r="W64" s="624">
        <v>1242622.58</v>
      </c>
      <c r="X64" s="624">
        <v>0</v>
      </c>
      <c r="Y64" s="625">
        <v>0</v>
      </c>
      <c r="AA64" s="622">
        <v>2111101001</v>
      </c>
      <c r="AB64" s="623" t="s">
        <v>2985</v>
      </c>
      <c r="AC64" s="624">
        <v>0</v>
      </c>
      <c r="AD64" s="624">
        <v>1200846.92</v>
      </c>
      <c r="AE64" s="624">
        <v>1200846.92</v>
      </c>
      <c r="AF64" s="624">
        <v>0</v>
      </c>
      <c r="AG64" s="625">
        <v>0</v>
      </c>
      <c r="AI64" s="820">
        <v>2111101001</v>
      </c>
      <c r="AJ64" s="820" t="s">
        <v>2985</v>
      </c>
      <c r="AK64" s="821">
        <v>0</v>
      </c>
      <c r="AL64" s="821">
        <v>903092.27</v>
      </c>
      <c r="AM64" s="821">
        <v>903092.27</v>
      </c>
      <c r="AN64" s="821">
        <v>0</v>
      </c>
      <c r="AO64" s="821">
        <v>0</v>
      </c>
      <c r="BF64" s="820">
        <v>1246556500</v>
      </c>
      <c r="BG64" s="820" t="s">
        <v>2963</v>
      </c>
      <c r="BH64" s="821">
        <v>747218.5</v>
      </c>
      <c r="BI64" s="821">
        <v>747218.5</v>
      </c>
      <c r="BJ64" s="821">
        <v>0</v>
      </c>
      <c r="BK64" s="821">
        <v>1494437</v>
      </c>
      <c r="BL64" s="821">
        <v>747218.5</v>
      </c>
    </row>
    <row r="65" spans="1:64">
      <c r="A65" s="622">
        <v>2112101001</v>
      </c>
      <c r="B65" s="623" t="s">
        <v>2988</v>
      </c>
      <c r="C65" s="624">
        <v>-179</v>
      </c>
      <c r="D65" s="624">
        <v>813892.61</v>
      </c>
      <c r="E65" s="624">
        <v>813892.61</v>
      </c>
      <c r="F65" s="624">
        <v>-179</v>
      </c>
      <c r="G65" s="625">
        <v>0</v>
      </c>
      <c r="I65" s="641">
        <v>2112101001</v>
      </c>
      <c r="J65" s="647" t="s">
        <v>2988</v>
      </c>
      <c r="K65" s="625">
        <v>0</v>
      </c>
      <c r="L65" s="625">
        <v>358442.91</v>
      </c>
      <c r="M65" s="625">
        <v>348440.62</v>
      </c>
      <c r="N65" s="625">
        <v>10002.290000000001</v>
      </c>
      <c r="O65" s="625">
        <v>10002.290000000001</v>
      </c>
      <c r="R65" s="823"/>
      <c r="S65" s="622">
        <v>2111401003</v>
      </c>
      <c r="T65" s="623" t="s">
        <v>2987</v>
      </c>
      <c r="U65" s="624">
        <v>-781.29</v>
      </c>
      <c r="V65" s="624">
        <v>0</v>
      </c>
      <c r="W65" s="624">
        <v>0</v>
      </c>
      <c r="X65" s="624">
        <v>-781.29</v>
      </c>
      <c r="Y65" s="625">
        <v>0</v>
      </c>
      <c r="AA65" s="622">
        <v>2111401003</v>
      </c>
      <c r="AB65" s="623" t="s">
        <v>2987</v>
      </c>
      <c r="AC65" s="624">
        <v>-781.29</v>
      </c>
      <c r="AD65" s="624">
        <v>0</v>
      </c>
      <c r="AE65" s="624">
        <v>0</v>
      </c>
      <c r="AF65" s="624">
        <v>-781.29</v>
      </c>
      <c r="AG65" s="625">
        <v>0</v>
      </c>
      <c r="AI65" s="820">
        <v>2111401003</v>
      </c>
      <c r="AJ65" s="820" t="s">
        <v>2987</v>
      </c>
      <c r="AK65" s="821">
        <v>-781.29</v>
      </c>
      <c r="AL65" s="821">
        <v>0</v>
      </c>
      <c r="AM65" s="821">
        <v>0</v>
      </c>
      <c r="AN65" s="821">
        <v>-781.29</v>
      </c>
      <c r="AO65" s="821">
        <v>0</v>
      </c>
      <c r="BF65" s="820">
        <v>1246556501</v>
      </c>
      <c r="BG65" s="820" t="s">
        <v>2964</v>
      </c>
      <c r="BH65" s="821">
        <v>103419.26</v>
      </c>
      <c r="BI65" s="821">
        <v>103419.26</v>
      </c>
      <c r="BJ65" s="821">
        <v>0</v>
      </c>
      <c r="BK65" s="821">
        <v>206838.52</v>
      </c>
      <c r="BL65" s="821">
        <v>103419.26</v>
      </c>
    </row>
    <row r="66" spans="1:64">
      <c r="A66" s="622">
        <v>2112102001</v>
      </c>
      <c r="B66" s="623" t="s">
        <v>2989</v>
      </c>
      <c r="C66" s="624">
        <v>-315403.44</v>
      </c>
      <c r="D66" s="624">
        <v>315403.44</v>
      </c>
      <c r="E66" s="624">
        <v>0</v>
      </c>
      <c r="F66" s="624">
        <v>0</v>
      </c>
      <c r="G66" s="625">
        <v>315403.44</v>
      </c>
      <c r="I66" s="641">
        <v>2112102001</v>
      </c>
      <c r="J66" s="647" t="s">
        <v>2989</v>
      </c>
      <c r="K66" s="625">
        <v>315403.44</v>
      </c>
      <c r="L66" s="625">
        <v>0</v>
      </c>
      <c r="M66" s="625">
        <v>0</v>
      </c>
      <c r="N66" s="625">
        <v>0</v>
      </c>
      <c r="O66" s="625">
        <v>0</v>
      </c>
      <c r="R66" s="823"/>
      <c r="S66" s="622">
        <v>2112101001</v>
      </c>
      <c r="T66" s="623" t="s">
        <v>2988</v>
      </c>
      <c r="U66" s="624">
        <v>-179</v>
      </c>
      <c r="V66" s="624">
        <v>356368.53</v>
      </c>
      <c r="W66" s="624">
        <v>347804.65</v>
      </c>
      <c r="X66" s="624">
        <v>8384.8799999999992</v>
      </c>
      <c r="Y66" s="625">
        <v>8563.8799999999992</v>
      </c>
      <c r="AA66" s="622">
        <v>2112101001</v>
      </c>
      <c r="AB66" s="623" t="s">
        <v>2988</v>
      </c>
      <c r="AC66" s="624">
        <v>8384.8799999999992</v>
      </c>
      <c r="AD66" s="624">
        <v>1183988.5</v>
      </c>
      <c r="AE66" s="624">
        <v>1192373.3799999999</v>
      </c>
      <c r="AF66" s="624">
        <v>0</v>
      </c>
      <c r="AG66" s="625">
        <v>-8384.8799999999992</v>
      </c>
      <c r="AI66" s="820">
        <v>2112101001</v>
      </c>
      <c r="AJ66" s="820" t="s">
        <v>2988</v>
      </c>
      <c r="AK66" s="821">
        <v>0</v>
      </c>
      <c r="AL66" s="821">
        <v>702830.36</v>
      </c>
      <c r="AM66" s="821">
        <v>702830.36</v>
      </c>
      <c r="AN66" s="821">
        <v>0</v>
      </c>
      <c r="AO66" s="821">
        <v>0</v>
      </c>
      <c r="BF66" s="820">
        <v>1246656600</v>
      </c>
      <c r="BG66" s="820" t="s">
        <v>2965</v>
      </c>
      <c r="BH66" s="821">
        <v>324362.07</v>
      </c>
      <c r="BI66" s="821">
        <v>1085341.83</v>
      </c>
      <c r="BJ66" s="821">
        <v>0</v>
      </c>
      <c r="BK66" s="821">
        <v>1409703.9</v>
      </c>
      <c r="BL66" s="821">
        <v>1085341.83</v>
      </c>
    </row>
    <row r="67" spans="1:64">
      <c r="A67" s="622">
        <v>2117101003</v>
      </c>
      <c r="B67" s="623" t="s">
        <v>2990</v>
      </c>
      <c r="C67" s="624">
        <v>-715754.77</v>
      </c>
      <c r="D67" s="624">
        <v>744677.56</v>
      </c>
      <c r="E67" s="624">
        <v>232504.24</v>
      </c>
      <c r="F67" s="624">
        <v>-203581.45</v>
      </c>
      <c r="G67" s="625">
        <v>512173.32</v>
      </c>
      <c r="I67" s="641">
        <v>2117101003</v>
      </c>
      <c r="J67" s="647" t="s">
        <v>2990</v>
      </c>
      <c r="K67" s="625">
        <v>512173.32</v>
      </c>
      <c r="L67" s="625">
        <v>208829</v>
      </c>
      <c r="M67" s="625">
        <v>226936.92</v>
      </c>
      <c r="N67" s="625">
        <v>494065.4</v>
      </c>
      <c r="O67" s="625">
        <v>-18107.919999999998</v>
      </c>
      <c r="R67" s="823"/>
      <c r="S67" s="622">
        <v>2113201001</v>
      </c>
      <c r="T67" s="623" t="s">
        <v>3174</v>
      </c>
      <c r="U67" s="624">
        <v>0</v>
      </c>
      <c r="V67" s="624">
        <v>409804.55</v>
      </c>
      <c r="W67" s="624">
        <v>409804.55</v>
      </c>
      <c r="X67" s="624">
        <v>0</v>
      </c>
      <c r="Y67" s="625">
        <v>0</v>
      </c>
      <c r="AA67" s="622">
        <v>2113201001</v>
      </c>
      <c r="AB67" s="623" t="s">
        <v>3174</v>
      </c>
      <c r="AC67" s="624">
        <v>0</v>
      </c>
      <c r="AD67" s="624">
        <v>0</v>
      </c>
      <c r="AE67" s="624">
        <v>0</v>
      </c>
      <c r="AF67" s="624">
        <v>0</v>
      </c>
      <c r="AG67" s="625">
        <v>0</v>
      </c>
      <c r="AI67" s="820">
        <v>2113201001</v>
      </c>
      <c r="AJ67" s="820" t="s">
        <v>3174</v>
      </c>
      <c r="AK67" s="821">
        <v>0</v>
      </c>
      <c r="AL67" s="821">
        <v>46135.58</v>
      </c>
      <c r="AM67" s="821">
        <v>46135.58</v>
      </c>
      <c r="AN67" s="821">
        <v>0</v>
      </c>
      <c r="AO67" s="821">
        <v>0</v>
      </c>
      <c r="BF67" s="820">
        <v>1246656601</v>
      </c>
      <c r="BG67" s="820" t="s">
        <v>2966</v>
      </c>
      <c r="BH67" s="821">
        <v>21516.07</v>
      </c>
      <c r="BI67" s="821">
        <v>21516.07</v>
      </c>
      <c r="BJ67" s="821">
        <v>0</v>
      </c>
      <c r="BK67" s="821">
        <v>43032.14</v>
      </c>
      <c r="BL67" s="821">
        <v>21516.07</v>
      </c>
    </row>
    <row r="68" spans="1:64">
      <c r="A68" s="622">
        <v>2117101004</v>
      </c>
      <c r="B68" s="623" t="s">
        <v>2991</v>
      </c>
      <c r="C68" s="624">
        <v>-392.27</v>
      </c>
      <c r="D68" s="624">
        <v>0</v>
      </c>
      <c r="E68" s="624">
        <v>115.4</v>
      </c>
      <c r="F68" s="624">
        <v>-507.67</v>
      </c>
      <c r="G68" s="625">
        <v>-115.4</v>
      </c>
      <c r="I68" s="641">
        <v>2117101004</v>
      </c>
      <c r="J68" s="647" t="s">
        <v>2991</v>
      </c>
      <c r="K68" s="625">
        <v>-115.4</v>
      </c>
      <c r="L68" s="625">
        <v>115</v>
      </c>
      <c r="M68" s="625">
        <v>230.8</v>
      </c>
      <c r="N68" s="625">
        <v>-231.2</v>
      </c>
      <c r="O68" s="625">
        <v>-115.8</v>
      </c>
      <c r="R68" s="823"/>
      <c r="S68" s="622">
        <v>2117101003</v>
      </c>
      <c r="T68" s="623" t="s">
        <v>2990</v>
      </c>
      <c r="U68" s="624">
        <v>-222665.27</v>
      </c>
      <c r="V68" s="624">
        <v>228144</v>
      </c>
      <c r="W68" s="624">
        <v>271617.33</v>
      </c>
      <c r="X68" s="624">
        <v>-266138.59999999998</v>
      </c>
      <c r="Y68" s="625">
        <v>-43473.33</v>
      </c>
      <c r="AA68" s="622">
        <v>2117101003</v>
      </c>
      <c r="AB68" s="623" t="s">
        <v>2990</v>
      </c>
      <c r="AC68" s="624">
        <v>-266138.59999999998</v>
      </c>
      <c r="AD68" s="624">
        <v>289931.78000000003</v>
      </c>
      <c r="AE68" s="624">
        <v>230070.34</v>
      </c>
      <c r="AF68" s="624">
        <v>-206277.16</v>
      </c>
      <c r="AG68" s="625">
        <v>59861.440000000002</v>
      </c>
      <c r="AI68" s="820">
        <v>2117101003</v>
      </c>
      <c r="AJ68" s="820" t="s">
        <v>2990</v>
      </c>
      <c r="AK68" s="821">
        <v>-206277.16</v>
      </c>
      <c r="AL68" s="821">
        <v>211756</v>
      </c>
      <c r="AM68" s="821">
        <v>183942.12</v>
      </c>
      <c r="AN68" s="821">
        <v>-178463.28</v>
      </c>
      <c r="AO68" s="821">
        <v>27813.88</v>
      </c>
      <c r="BF68" s="820">
        <v>1246756700</v>
      </c>
      <c r="BG68" s="820" t="s">
        <v>2967</v>
      </c>
      <c r="BH68" s="821">
        <v>11600</v>
      </c>
      <c r="BI68" s="821">
        <v>11600</v>
      </c>
      <c r="BJ68" s="821">
        <v>0</v>
      </c>
      <c r="BK68" s="821">
        <v>23200</v>
      </c>
      <c r="BL68" s="821">
        <v>11600</v>
      </c>
    </row>
    <row r="69" spans="1:64">
      <c r="A69" s="622">
        <v>2117202004</v>
      </c>
      <c r="B69" s="623" t="s">
        <v>2992</v>
      </c>
      <c r="C69" s="624">
        <v>-54508.72</v>
      </c>
      <c r="D69" s="624">
        <v>90860.87</v>
      </c>
      <c r="E69" s="624">
        <v>44398.239999999998</v>
      </c>
      <c r="F69" s="624">
        <v>-8046.09</v>
      </c>
      <c r="G69" s="625">
        <v>46462.63</v>
      </c>
      <c r="I69" s="641">
        <v>2117202004</v>
      </c>
      <c r="J69" s="647" t="s">
        <v>2992</v>
      </c>
      <c r="K69" s="625">
        <v>46462.63</v>
      </c>
      <c r="L69" s="625">
        <v>56306.57</v>
      </c>
      <c r="M69" s="625">
        <v>41893.79</v>
      </c>
      <c r="N69" s="625">
        <v>60875.41</v>
      </c>
      <c r="O69" s="625">
        <v>14412.78</v>
      </c>
      <c r="R69" s="823"/>
      <c r="S69" s="622">
        <v>2117101004</v>
      </c>
      <c r="T69" s="623" t="s">
        <v>2991</v>
      </c>
      <c r="U69" s="624">
        <v>-854.27</v>
      </c>
      <c r="V69" s="624">
        <v>231</v>
      </c>
      <c r="W69" s="624">
        <v>230.8</v>
      </c>
      <c r="X69" s="624">
        <v>-854.07</v>
      </c>
      <c r="Y69" s="625">
        <v>0.2</v>
      </c>
      <c r="AA69" s="622">
        <v>2117101004</v>
      </c>
      <c r="AB69" s="623" t="s">
        <v>2991</v>
      </c>
      <c r="AC69" s="624">
        <v>-854.07</v>
      </c>
      <c r="AD69" s="624">
        <v>231</v>
      </c>
      <c r="AE69" s="624">
        <v>5667.13</v>
      </c>
      <c r="AF69" s="624">
        <v>-6290.2</v>
      </c>
      <c r="AG69" s="625">
        <v>-5436.13</v>
      </c>
      <c r="AI69" s="820">
        <v>2117101004</v>
      </c>
      <c r="AJ69" s="820" t="s">
        <v>2991</v>
      </c>
      <c r="AK69" s="821">
        <v>-6290.2</v>
      </c>
      <c r="AL69" s="821">
        <v>5667</v>
      </c>
      <c r="AM69" s="821">
        <v>77</v>
      </c>
      <c r="AN69" s="821">
        <v>-700.2</v>
      </c>
      <c r="AO69" s="821">
        <v>5590</v>
      </c>
      <c r="BF69" s="820">
        <v>1246956900</v>
      </c>
      <c r="BG69" s="820" t="s">
        <v>2968</v>
      </c>
      <c r="BH69" s="821">
        <v>2826826.4</v>
      </c>
      <c r="BI69" s="821">
        <v>2894826.4</v>
      </c>
      <c r="BJ69" s="821">
        <v>0</v>
      </c>
      <c r="BK69" s="821">
        <v>5721652.7999999998</v>
      </c>
      <c r="BL69" s="821">
        <v>2894826.4</v>
      </c>
    </row>
    <row r="70" spans="1:64">
      <c r="A70" s="622">
        <v>2117502102</v>
      </c>
      <c r="B70" s="623" t="s">
        <v>2993</v>
      </c>
      <c r="C70" s="624">
        <v>-77242.14</v>
      </c>
      <c r="D70" s="624">
        <v>79325.2</v>
      </c>
      <c r="E70" s="624">
        <v>28831.200000000001</v>
      </c>
      <c r="F70" s="624">
        <v>-26748.14</v>
      </c>
      <c r="G70" s="625">
        <v>50494</v>
      </c>
      <c r="I70" s="641">
        <v>2117502102</v>
      </c>
      <c r="J70" s="647" t="s">
        <v>2993</v>
      </c>
      <c r="K70" s="625">
        <v>50494</v>
      </c>
      <c r="L70" s="625">
        <v>25517</v>
      </c>
      <c r="M70" s="625">
        <v>28533.72</v>
      </c>
      <c r="N70" s="625">
        <v>47477.279999999999</v>
      </c>
      <c r="O70" s="625">
        <v>-3016.72</v>
      </c>
      <c r="R70" s="823"/>
      <c r="S70" s="622">
        <v>2117202004</v>
      </c>
      <c r="T70" s="623" t="s">
        <v>2992</v>
      </c>
      <c r="U70" s="624">
        <v>-11336.23</v>
      </c>
      <c r="V70" s="624">
        <v>58759.77</v>
      </c>
      <c r="W70" s="624">
        <v>42628.3</v>
      </c>
      <c r="X70" s="624">
        <v>4795.24</v>
      </c>
      <c r="Y70" s="625">
        <v>16131.47</v>
      </c>
      <c r="AA70" s="622">
        <v>2117202004</v>
      </c>
      <c r="AB70" s="623" t="s">
        <v>2992</v>
      </c>
      <c r="AC70" s="624">
        <v>4795.24</v>
      </c>
      <c r="AD70" s="624">
        <v>28004.69</v>
      </c>
      <c r="AE70" s="624">
        <v>43572.45</v>
      </c>
      <c r="AF70" s="624">
        <v>-10772.52</v>
      </c>
      <c r="AG70" s="625">
        <v>-15567.76</v>
      </c>
      <c r="AI70" s="820">
        <v>2117202004</v>
      </c>
      <c r="AJ70" s="820" t="s">
        <v>2992</v>
      </c>
      <c r="AK70" s="821">
        <v>-10772.52</v>
      </c>
      <c r="AL70" s="821">
        <v>53204.25</v>
      </c>
      <c r="AM70" s="821">
        <v>36101.660000000003</v>
      </c>
      <c r="AN70" s="821">
        <v>6330.07</v>
      </c>
      <c r="AO70" s="821">
        <v>17102.59</v>
      </c>
      <c r="BF70" s="820">
        <v>1247</v>
      </c>
      <c r="BG70" s="820"/>
      <c r="BH70" s="821">
        <v>62978.17</v>
      </c>
      <c r="BI70" s="821">
        <v>62978.17</v>
      </c>
      <c r="BJ70" s="821">
        <v>0</v>
      </c>
      <c r="BK70" s="821">
        <v>125956.34</v>
      </c>
      <c r="BL70" s="821">
        <v>62978.17</v>
      </c>
    </row>
    <row r="71" spans="1:64">
      <c r="A71" s="622">
        <v>2117910001</v>
      </c>
      <c r="B71" s="623" t="s">
        <v>2994</v>
      </c>
      <c r="C71" s="624">
        <v>-120513.1</v>
      </c>
      <c r="D71" s="624">
        <v>134257.60999999999</v>
      </c>
      <c r="E71" s="624">
        <v>73264.61</v>
      </c>
      <c r="F71" s="624">
        <v>-59520.1</v>
      </c>
      <c r="G71" s="625">
        <v>60993</v>
      </c>
      <c r="I71" s="641">
        <v>2117910001</v>
      </c>
      <c r="J71" s="647" t="s">
        <v>2994</v>
      </c>
      <c r="K71" s="625">
        <v>60993</v>
      </c>
      <c r="L71" s="625">
        <v>118891.42</v>
      </c>
      <c r="M71" s="625">
        <v>59931.7</v>
      </c>
      <c r="N71" s="625">
        <v>119952.72</v>
      </c>
      <c r="O71" s="625">
        <v>58959.72</v>
      </c>
      <c r="R71" s="823"/>
      <c r="S71" s="622">
        <v>2117502102</v>
      </c>
      <c r="T71" s="623" t="s">
        <v>2993</v>
      </c>
      <c r="U71" s="624">
        <v>-30300.639999999999</v>
      </c>
      <c r="V71" s="624">
        <v>29070</v>
      </c>
      <c r="W71" s="624">
        <v>32480.28</v>
      </c>
      <c r="X71" s="624">
        <v>-33710.92</v>
      </c>
      <c r="Y71" s="625">
        <v>-3410.28</v>
      </c>
      <c r="AA71" s="622">
        <v>2117502102</v>
      </c>
      <c r="AB71" s="623" t="s">
        <v>2993</v>
      </c>
      <c r="AC71" s="624">
        <v>-33710.92</v>
      </c>
      <c r="AD71" s="624">
        <v>35349.99</v>
      </c>
      <c r="AE71" s="624">
        <v>30976.81</v>
      </c>
      <c r="AF71" s="624">
        <v>-29337.74</v>
      </c>
      <c r="AG71" s="625">
        <v>4373.18</v>
      </c>
      <c r="AI71" s="820">
        <v>2117502102</v>
      </c>
      <c r="AJ71" s="820" t="s">
        <v>2993</v>
      </c>
      <c r="AK71" s="821">
        <v>-29337.74</v>
      </c>
      <c r="AL71" s="821">
        <v>28107</v>
      </c>
      <c r="AM71" s="821">
        <v>23799.94</v>
      </c>
      <c r="AN71" s="821">
        <v>-25030.68</v>
      </c>
      <c r="AO71" s="821">
        <v>4307.0600000000004</v>
      </c>
      <c r="BF71" s="820">
        <v>1247151300</v>
      </c>
      <c r="BG71" s="820" t="s">
        <v>2969</v>
      </c>
      <c r="BH71" s="821">
        <v>62978.17</v>
      </c>
      <c r="BI71" s="821">
        <v>62978.17</v>
      </c>
      <c r="BJ71" s="821">
        <v>0</v>
      </c>
      <c r="BK71" s="821">
        <v>125956.34</v>
      </c>
      <c r="BL71" s="821">
        <v>62978.17</v>
      </c>
    </row>
    <row r="72" spans="1:64">
      <c r="A72" s="622">
        <v>2117912000</v>
      </c>
      <c r="B72" s="623" t="s">
        <v>2995</v>
      </c>
      <c r="C72" s="624">
        <v>-720</v>
      </c>
      <c r="D72" s="624">
        <v>0</v>
      </c>
      <c r="E72" s="624">
        <v>0</v>
      </c>
      <c r="F72" s="624">
        <v>-720</v>
      </c>
      <c r="G72" s="625">
        <v>0</v>
      </c>
      <c r="I72" s="641">
        <v>2117912000</v>
      </c>
      <c r="J72" s="647" t="s">
        <v>2995</v>
      </c>
      <c r="K72" s="625">
        <v>0</v>
      </c>
      <c r="L72" s="625">
        <v>0</v>
      </c>
      <c r="M72" s="625">
        <v>0</v>
      </c>
      <c r="N72" s="625">
        <v>0</v>
      </c>
      <c r="O72" s="625">
        <v>0</v>
      </c>
      <c r="R72" s="823"/>
      <c r="S72" s="622">
        <v>2117910001</v>
      </c>
      <c r="T72" s="623" t="s">
        <v>2994</v>
      </c>
      <c r="U72" s="624">
        <v>-55954.81</v>
      </c>
      <c r="V72" s="624">
        <v>104570.12</v>
      </c>
      <c r="W72" s="624">
        <v>49725.94</v>
      </c>
      <c r="X72" s="624">
        <v>-1110.6300000000001</v>
      </c>
      <c r="Y72" s="625">
        <v>54844.18</v>
      </c>
      <c r="AA72" s="622">
        <v>2117910001</v>
      </c>
      <c r="AB72" s="623" t="s">
        <v>2994</v>
      </c>
      <c r="AC72" s="624">
        <v>-1110.6300000000001</v>
      </c>
      <c r="AD72" s="624">
        <v>1154.69</v>
      </c>
      <c r="AE72" s="624">
        <v>53884.51</v>
      </c>
      <c r="AF72" s="624">
        <v>-53840.45</v>
      </c>
      <c r="AG72" s="625">
        <v>-52729.82</v>
      </c>
      <c r="AI72" s="820">
        <v>2117910001</v>
      </c>
      <c r="AJ72" s="820" t="s">
        <v>2994</v>
      </c>
      <c r="AK72" s="821">
        <v>-53840.45</v>
      </c>
      <c r="AL72" s="821">
        <v>105501.78</v>
      </c>
      <c r="AM72" s="821">
        <v>52609.85</v>
      </c>
      <c r="AN72" s="821">
        <v>-948.52</v>
      </c>
      <c r="AO72" s="821">
        <v>52891.93</v>
      </c>
      <c r="BF72" s="820">
        <v>125</v>
      </c>
      <c r="BG72" s="820" t="s">
        <v>3305</v>
      </c>
      <c r="BH72" s="821">
        <v>2851.04</v>
      </c>
      <c r="BI72" s="821">
        <v>2851.04</v>
      </c>
      <c r="BJ72" s="821">
        <v>0</v>
      </c>
      <c r="BK72" s="821">
        <v>5702.08</v>
      </c>
      <c r="BL72" s="821">
        <v>2851.04</v>
      </c>
    </row>
    <row r="73" spans="1:64">
      <c r="A73" s="622">
        <v>2117918000</v>
      </c>
      <c r="B73" s="623" t="s">
        <v>2996</v>
      </c>
      <c r="C73" s="624">
        <v>-857.81</v>
      </c>
      <c r="D73" s="624">
        <v>0</v>
      </c>
      <c r="E73" s="624">
        <v>0</v>
      </c>
      <c r="F73" s="624">
        <v>-857.81</v>
      </c>
      <c r="G73" s="625">
        <v>0</v>
      </c>
      <c r="I73" s="641">
        <v>2117918000</v>
      </c>
      <c r="J73" s="647" t="s">
        <v>2996</v>
      </c>
      <c r="K73" s="625">
        <v>0</v>
      </c>
      <c r="L73" s="625">
        <v>0</v>
      </c>
      <c r="M73" s="625">
        <v>0</v>
      </c>
      <c r="N73" s="625">
        <v>0</v>
      </c>
      <c r="O73" s="625">
        <v>0</v>
      </c>
      <c r="R73" s="823"/>
      <c r="S73" s="622">
        <v>2117912000</v>
      </c>
      <c r="T73" s="623" t="s">
        <v>2995</v>
      </c>
      <c r="U73" s="624">
        <v>-720</v>
      </c>
      <c r="V73" s="624">
        <v>0</v>
      </c>
      <c r="W73" s="624">
        <v>0</v>
      </c>
      <c r="X73" s="624">
        <v>-720</v>
      </c>
      <c r="Y73" s="625">
        <v>0</v>
      </c>
      <c r="AA73" s="622">
        <v>2117912000</v>
      </c>
      <c r="AB73" s="623" t="s">
        <v>2995</v>
      </c>
      <c r="AC73" s="624">
        <v>-720</v>
      </c>
      <c r="AD73" s="624">
        <v>0</v>
      </c>
      <c r="AE73" s="624">
        <v>0</v>
      </c>
      <c r="AF73" s="624">
        <v>-720</v>
      </c>
      <c r="AG73" s="625">
        <v>0</v>
      </c>
      <c r="AI73" s="820">
        <v>2117912000</v>
      </c>
      <c r="AJ73" s="820" t="s">
        <v>2995</v>
      </c>
      <c r="AK73" s="821">
        <v>-720</v>
      </c>
      <c r="AL73" s="821">
        <v>0</v>
      </c>
      <c r="AM73" s="821">
        <v>0</v>
      </c>
      <c r="AN73" s="821">
        <v>-720</v>
      </c>
      <c r="AO73" s="821">
        <v>0</v>
      </c>
      <c r="BF73" s="820">
        <v>1252</v>
      </c>
      <c r="BG73" s="820"/>
      <c r="BH73" s="821">
        <v>2851.04</v>
      </c>
      <c r="BI73" s="821">
        <v>2851.04</v>
      </c>
      <c r="BJ73" s="821">
        <v>0</v>
      </c>
      <c r="BK73" s="821">
        <v>5702.08</v>
      </c>
      <c r="BL73" s="821">
        <v>2851.04</v>
      </c>
    </row>
    <row r="74" spans="1:64">
      <c r="A74" s="622">
        <v>2117918001</v>
      </c>
      <c r="B74" s="623" t="s">
        <v>2997</v>
      </c>
      <c r="C74" s="624">
        <v>-0.04</v>
      </c>
      <c r="D74" s="624">
        <v>0</v>
      </c>
      <c r="E74" s="624">
        <v>0</v>
      </c>
      <c r="F74" s="624">
        <v>-0.04</v>
      </c>
      <c r="G74" s="625">
        <v>0</v>
      </c>
      <c r="I74" s="641">
        <v>2117918001</v>
      </c>
      <c r="J74" s="647" t="s">
        <v>2997</v>
      </c>
      <c r="K74" s="625">
        <v>0</v>
      </c>
      <c r="L74" s="625">
        <v>0</v>
      </c>
      <c r="M74" s="625">
        <v>0</v>
      </c>
      <c r="N74" s="625">
        <v>0</v>
      </c>
      <c r="O74" s="625">
        <v>0</v>
      </c>
      <c r="R74" s="823"/>
      <c r="S74" s="622">
        <v>2117918000</v>
      </c>
      <c r="T74" s="623" t="s">
        <v>2996</v>
      </c>
      <c r="U74" s="624">
        <v>-857.81</v>
      </c>
      <c r="V74" s="624">
        <v>0</v>
      </c>
      <c r="W74" s="624">
        <v>0</v>
      </c>
      <c r="X74" s="624">
        <v>-857.81</v>
      </c>
      <c r="Y74" s="625">
        <v>0</v>
      </c>
      <c r="AA74" s="622">
        <v>2117918000</v>
      </c>
      <c r="AB74" s="623" t="s">
        <v>2996</v>
      </c>
      <c r="AC74" s="624">
        <v>-857.81</v>
      </c>
      <c r="AD74" s="624">
        <v>0</v>
      </c>
      <c r="AE74" s="624">
        <v>0</v>
      </c>
      <c r="AF74" s="624">
        <v>-857.81</v>
      </c>
      <c r="AG74" s="625">
        <v>0</v>
      </c>
      <c r="AI74" s="820">
        <v>2117918000</v>
      </c>
      <c r="AJ74" s="820" t="s">
        <v>2996</v>
      </c>
      <c r="AK74" s="821">
        <v>-857.81</v>
      </c>
      <c r="AL74" s="821">
        <v>0</v>
      </c>
      <c r="AM74" s="821">
        <v>0</v>
      </c>
      <c r="AN74" s="821">
        <v>-857.81</v>
      </c>
      <c r="AO74" s="821">
        <v>0</v>
      </c>
      <c r="BF74" s="820">
        <v>1252259300</v>
      </c>
      <c r="BG74" s="820" t="s">
        <v>2970</v>
      </c>
      <c r="BH74" s="821">
        <v>2851.04</v>
      </c>
      <c r="BI74" s="821">
        <v>2851.04</v>
      </c>
      <c r="BJ74" s="821">
        <v>0</v>
      </c>
      <c r="BK74" s="821">
        <v>5702.08</v>
      </c>
      <c r="BL74" s="821">
        <v>2851.04</v>
      </c>
    </row>
    <row r="75" spans="1:64">
      <c r="A75" s="622">
        <v>2117918002</v>
      </c>
      <c r="B75" s="623" t="s">
        <v>2998</v>
      </c>
      <c r="C75" s="624">
        <v>-4388.99</v>
      </c>
      <c r="D75" s="624">
        <v>0</v>
      </c>
      <c r="E75" s="624">
        <v>0</v>
      </c>
      <c r="F75" s="624">
        <v>-4388.99</v>
      </c>
      <c r="G75" s="625">
        <v>0</v>
      </c>
      <c r="I75" s="641">
        <v>2117918002</v>
      </c>
      <c r="J75" s="647" t="s">
        <v>2998</v>
      </c>
      <c r="K75" s="625">
        <v>0</v>
      </c>
      <c r="L75" s="625">
        <v>0</v>
      </c>
      <c r="M75" s="625">
        <v>0</v>
      </c>
      <c r="N75" s="625">
        <v>0</v>
      </c>
      <c r="O75" s="625">
        <v>0</v>
      </c>
      <c r="R75" s="823"/>
      <c r="S75" s="622">
        <v>2117918001</v>
      </c>
      <c r="T75" s="623" t="s">
        <v>2997</v>
      </c>
      <c r="U75" s="624">
        <v>-0.04</v>
      </c>
      <c r="V75" s="624">
        <v>0</v>
      </c>
      <c r="W75" s="624">
        <v>0</v>
      </c>
      <c r="X75" s="624">
        <v>-0.04</v>
      </c>
      <c r="Y75" s="625">
        <v>0</v>
      </c>
      <c r="AA75" s="622">
        <v>2117918001</v>
      </c>
      <c r="AB75" s="623" t="s">
        <v>2997</v>
      </c>
      <c r="AC75" s="624">
        <v>-0.04</v>
      </c>
      <c r="AD75" s="624">
        <v>0</v>
      </c>
      <c r="AE75" s="624">
        <v>0</v>
      </c>
      <c r="AF75" s="624">
        <v>-0.04</v>
      </c>
      <c r="AG75" s="625">
        <v>0</v>
      </c>
      <c r="AI75" s="820">
        <v>2117918001</v>
      </c>
      <c r="AJ75" s="820" t="s">
        <v>2997</v>
      </c>
      <c r="AK75" s="821">
        <v>-0.04</v>
      </c>
      <c r="AL75" s="821">
        <v>0</v>
      </c>
      <c r="AM75" s="821">
        <v>0</v>
      </c>
      <c r="AN75" s="821">
        <v>-0.04</v>
      </c>
      <c r="AO75" s="821">
        <v>0</v>
      </c>
      <c r="BF75" s="820">
        <v>126</v>
      </c>
      <c r="BG75" s="820" t="s">
        <v>3306</v>
      </c>
      <c r="BH75" s="821">
        <v>-8442779.4399999995</v>
      </c>
      <c r="BI75" s="821">
        <v>0</v>
      </c>
      <c r="BJ75" s="821">
        <v>8442779.4399999995</v>
      </c>
      <c r="BK75" s="821">
        <v>-16885558.879999999</v>
      </c>
      <c r="BL75" s="821">
        <v>-8442779.4399999995</v>
      </c>
    </row>
    <row r="76" spans="1:64">
      <c r="A76" s="622">
        <v>2117918004</v>
      </c>
      <c r="B76" s="623" t="s">
        <v>2999</v>
      </c>
      <c r="C76" s="624">
        <v>-0.66</v>
      </c>
      <c r="D76" s="624">
        <v>0</v>
      </c>
      <c r="E76" s="624">
        <v>0</v>
      </c>
      <c r="F76" s="624">
        <v>-0.66</v>
      </c>
      <c r="G76" s="625">
        <v>0</v>
      </c>
      <c r="I76" s="641">
        <v>2117918004</v>
      </c>
      <c r="J76" s="647" t="s">
        <v>2999</v>
      </c>
      <c r="K76" s="625">
        <v>0</v>
      </c>
      <c r="L76" s="625">
        <v>0</v>
      </c>
      <c r="M76" s="625">
        <v>0</v>
      </c>
      <c r="N76" s="625">
        <v>0</v>
      </c>
      <c r="O76" s="625">
        <v>0</v>
      </c>
      <c r="R76" s="823"/>
      <c r="S76" s="622">
        <v>2117918002</v>
      </c>
      <c r="T76" s="623" t="s">
        <v>2998</v>
      </c>
      <c r="U76" s="624">
        <v>-4388.99</v>
      </c>
      <c r="V76" s="624">
        <v>0</v>
      </c>
      <c r="W76" s="624">
        <v>0</v>
      </c>
      <c r="X76" s="624">
        <v>-4388.99</v>
      </c>
      <c r="Y76" s="625">
        <v>0</v>
      </c>
      <c r="AA76" s="622">
        <v>2117918002</v>
      </c>
      <c r="AB76" s="623" t="s">
        <v>2998</v>
      </c>
      <c r="AC76" s="624">
        <v>-4388.99</v>
      </c>
      <c r="AD76" s="624">
        <v>0</v>
      </c>
      <c r="AE76" s="624">
        <v>0</v>
      </c>
      <c r="AF76" s="624">
        <v>-4388.99</v>
      </c>
      <c r="AG76" s="625">
        <v>0</v>
      </c>
      <c r="AI76" s="820">
        <v>2117918002</v>
      </c>
      <c r="AJ76" s="820" t="s">
        <v>2998</v>
      </c>
      <c r="AK76" s="821">
        <v>-4388.99</v>
      </c>
      <c r="AL76" s="821">
        <v>0</v>
      </c>
      <c r="AM76" s="821">
        <v>0</v>
      </c>
      <c r="AN76" s="821">
        <v>-4388.99</v>
      </c>
      <c r="AO76" s="821">
        <v>0</v>
      </c>
      <c r="BF76" s="820">
        <v>1263</v>
      </c>
      <c r="BG76" s="820"/>
      <c r="BH76" s="821">
        <v>-8442779.4399999995</v>
      </c>
      <c r="BI76" s="821">
        <v>0</v>
      </c>
      <c r="BJ76" s="821">
        <v>8442779.4399999995</v>
      </c>
      <c r="BK76" s="821">
        <v>-16885558.879999999</v>
      </c>
      <c r="BL76" s="821">
        <v>-8442779.4399999995</v>
      </c>
    </row>
    <row r="77" spans="1:64">
      <c r="A77" s="622">
        <v>2117918005</v>
      </c>
      <c r="B77" s="623" t="s">
        <v>3000</v>
      </c>
      <c r="C77" s="624">
        <v>-812.95</v>
      </c>
      <c r="D77" s="624">
        <v>0</v>
      </c>
      <c r="E77" s="624">
        <v>0</v>
      </c>
      <c r="F77" s="624">
        <v>-812.95</v>
      </c>
      <c r="G77" s="625">
        <v>0</v>
      </c>
      <c r="I77" s="641">
        <v>2117918005</v>
      </c>
      <c r="J77" s="647" t="s">
        <v>3000</v>
      </c>
      <c r="K77" s="625">
        <v>0</v>
      </c>
      <c r="L77" s="625">
        <v>0</v>
      </c>
      <c r="M77" s="625">
        <v>0</v>
      </c>
      <c r="N77" s="625">
        <v>0</v>
      </c>
      <c r="O77" s="625">
        <v>0</v>
      </c>
      <c r="R77" s="823"/>
      <c r="S77" s="622">
        <v>2117918004</v>
      </c>
      <c r="T77" s="623" t="s">
        <v>2999</v>
      </c>
      <c r="U77" s="624">
        <v>-0.66</v>
      </c>
      <c r="V77" s="624">
        <v>0</v>
      </c>
      <c r="W77" s="624">
        <v>16449.11</v>
      </c>
      <c r="X77" s="624">
        <v>-16449.77</v>
      </c>
      <c r="Y77" s="625">
        <v>-16449.11</v>
      </c>
      <c r="AA77" s="622">
        <v>2117918004</v>
      </c>
      <c r="AB77" s="623" t="s">
        <v>2999</v>
      </c>
      <c r="AC77" s="624">
        <v>-16449.77</v>
      </c>
      <c r="AD77" s="624">
        <v>0</v>
      </c>
      <c r="AE77" s="624">
        <v>0</v>
      </c>
      <c r="AF77" s="624">
        <v>-16449.77</v>
      </c>
      <c r="AG77" s="625">
        <v>0</v>
      </c>
      <c r="AI77" s="820">
        <v>2117918004</v>
      </c>
      <c r="AJ77" s="820" t="s">
        <v>2999</v>
      </c>
      <c r="AK77" s="821">
        <v>-16449.77</v>
      </c>
      <c r="AL77" s="821">
        <v>32948.11</v>
      </c>
      <c r="AM77" s="821">
        <v>22777.81</v>
      </c>
      <c r="AN77" s="821">
        <v>-6279.47</v>
      </c>
      <c r="AO77" s="821">
        <v>10170.299999999999</v>
      </c>
      <c r="BF77" s="820">
        <v>1263151101</v>
      </c>
      <c r="BG77" s="820" t="s">
        <v>2971</v>
      </c>
      <c r="BH77" s="821">
        <v>-264068.28000000003</v>
      </c>
      <c r="BI77" s="821">
        <v>0</v>
      </c>
      <c r="BJ77" s="821">
        <v>264068.28000000003</v>
      </c>
      <c r="BK77" s="821">
        <v>-528136.56000000006</v>
      </c>
      <c r="BL77" s="821">
        <v>-264068.28000000003</v>
      </c>
    </row>
    <row r="78" spans="1:64">
      <c r="A78" s="622">
        <v>2117918006</v>
      </c>
      <c r="B78" s="623" t="s">
        <v>3001</v>
      </c>
      <c r="C78" s="624">
        <v>-306.77</v>
      </c>
      <c r="D78" s="624">
        <v>0</v>
      </c>
      <c r="E78" s="624">
        <v>0</v>
      </c>
      <c r="F78" s="624">
        <v>-306.77</v>
      </c>
      <c r="G78" s="625">
        <v>0</v>
      </c>
      <c r="I78" s="641">
        <v>2117918006</v>
      </c>
      <c r="J78" s="647" t="s">
        <v>3001</v>
      </c>
      <c r="K78" s="625">
        <v>0</v>
      </c>
      <c r="L78" s="625">
        <v>0</v>
      </c>
      <c r="M78" s="625">
        <v>0</v>
      </c>
      <c r="N78" s="625">
        <v>0</v>
      </c>
      <c r="O78" s="625">
        <v>0</v>
      </c>
      <c r="R78" s="823"/>
      <c r="S78" s="622">
        <v>2117918005</v>
      </c>
      <c r="T78" s="623" t="s">
        <v>3000</v>
      </c>
      <c r="U78" s="624">
        <v>-812.95</v>
      </c>
      <c r="V78" s="624">
        <v>0</v>
      </c>
      <c r="W78" s="624">
        <v>0</v>
      </c>
      <c r="X78" s="624">
        <v>-812.95</v>
      </c>
      <c r="Y78" s="625">
        <v>0</v>
      </c>
      <c r="AA78" s="622">
        <v>2117918005</v>
      </c>
      <c r="AB78" s="623" t="s">
        <v>3000</v>
      </c>
      <c r="AC78" s="624">
        <v>-812.95</v>
      </c>
      <c r="AD78" s="624">
        <v>0</v>
      </c>
      <c r="AE78" s="624">
        <v>0</v>
      </c>
      <c r="AF78" s="624">
        <v>-812.95</v>
      </c>
      <c r="AG78" s="625">
        <v>0</v>
      </c>
      <c r="AI78" s="820">
        <v>2117918005</v>
      </c>
      <c r="AJ78" s="820" t="s">
        <v>3000</v>
      </c>
      <c r="AK78" s="821">
        <v>-812.95</v>
      </c>
      <c r="AL78" s="821">
        <v>0</v>
      </c>
      <c r="AM78" s="821">
        <v>0</v>
      </c>
      <c r="AN78" s="821">
        <v>-812.95</v>
      </c>
      <c r="AO78" s="821">
        <v>0</v>
      </c>
      <c r="BF78" s="820">
        <v>1263151201</v>
      </c>
      <c r="BG78" s="820" t="s">
        <v>2972</v>
      </c>
      <c r="BH78" s="821">
        <v>-51682.35</v>
      </c>
      <c r="BI78" s="821">
        <v>0</v>
      </c>
      <c r="BJ78" s="821">
        <v>51682.35</v>
      </c>
      <c r="BK78" s="821">
        <v>-103364.7</v>
      </c>
      <c r="BL78" s="821">
        <v>-51682.35</v>
      </c>
    </row>
    <row r="79" spans="1:64">
      <c r="A79" s="622">
        <v>2119904005</v>
      </c>
      <c r="B79" s="623" t="s">
        <v>3002</v>
      </c>
      <c r="C79" s="624">
        <v>-313725.15999999997</v>
      </c>
      <c r="D79" s="624">
        <v>313725.15999999997</v>
      </c>
      <c r="E79" s="624">
        <v>0</v>
      </c>
      <c r="F79" s="624">
        <v>0</v>
      </c>
      <c r="G79" s="625">
        <v>313725.15999999997</v>
      </c>
      <c r="I79" s="641">
        <v>2119904002</v>
      </c>
      <c r="J79" s="647" t="s">
        <v>3079</v>
      </c>
      <c r="K79" s="625">
        <v>0</v>
      </c>
      <c r="L79" s="625">
        <v>0</v>
      </c>
      <c r="M79" s="625">
        <v>800</v>
      </c>
      <c r="N79" s="625">
        <v>-800</v>
      </c>
      <c r="O79" s="625">
        <v>-800</v>
      </c>
      <c r="R79" s="823"/>
      <c r="S79" s="622">
        <v>2117918006</v>
      </c>
      <c r="T79" s="623" t="s">
        <v>3001</v>
      </c>
      <c r="U79" s="624">
        <v>-306.77</v>
      </c>
      <c r="V79" s="624">
        <v>0</v>
      </c>
      <c r="W79" s="624">
        <v>0</v>
      </c>
      <c r="X79" s="624">
        <v>-306.77</v>
      </c>
      <c r="Y79" s="625">
        <v>0</v>
      </c>
      <c r="AA79" s="622">
        <v>2117918006</v>
      </c>
      <c r="AB79" s="623" t="s">
        <v>3001</v>
      </c>
      <c r="AC79" s="624">
        <v>-306.77</v>
      </c>
      <c r="AD79" s="624">
        <v>0</v>
      </c>
      <c r="AE79" s="624">
        <v>0</v>
      </c>
      <c r="AF79" s="624">
        <v>-306.77</v>
      </c>
      <c r="AG79" s="625">
        <v>0</v>
      </c>
      <c r="AI79" s="820">
        <v>2117918006</v>
      </c>
      <c r="AJ79" s="820" t="s">
        <v>3001</v>
      </c>
      <c r="AK79" s="821">
        <v>-306.77</v>
      </c>
      <c r="AL79" s="821">
        <v>0</v>
      </c>
      <c r="AM79" s="821">
        <v>0</v>
      </c>
      <c r="AN79" s="821">
        <v>-306.77</v>
      </c>
      <c r="AO79" s="821">
        <v>0</v>
      </c>
      <c r="BF79" s="820">
        <v>1263151501</v>
      </c>
      <c r="BG79" s="820" t="s">
        <v>2973</v>
      </c>
      <c r="BH79" s="821">
        <v>-3587425.23</v>
      </c>
      <c r="BI79" s="821">
        <v>0</v>
      </c>
      <c r="BJ79" s="821">
        <v>3587425.23</v>
      </c>
      <c r="BK79" s="821">
        <v>-7174850.46</v>
      </c>
      <c r="BL79" s="821">
        <v>-3587425.23</v>
      </c>
    </row>
    <row r="80" spans="1:64">
      <c r="A80" s="622">
        <v>2119904008</v>
      </c>
      <c r="B80" s="623" t="s">
        <v>3003</v>
      </c>
      <c r="C80" s="624">
        <v>-2761233.09</v>
      </c>
      <c r="D80" s="624">
        <v>2761233.09</v>
      </c>
      <c r="E80" s="624">
        <v>0</v>
      </c>
      <c r="F80" s="624">
        <v>0</v>
      </c>
      <c r="G80" s="625">
        <v>2761233.09</v>
      </c>
      <c r="I80" s="641">
        <v>2119904005</v>
      </c>
      <c r="J80" s="647" t="s">
        <v>3002</v>
      </c>
      <c r="K80" s="625">
        <v>313725.15999999997</v>
      </c>
      <c r="L80" s="625">
        <v>0</v>
      </c>
      <c r="M80" s="625">
        <v>0</v>
      </c>
      <c r="N80" s="625">
        <v>0</v>
      </c>
      <c r="O80" s="625">
        <v>0</v>
      </c>
      <c r="R80" s="823"/>
      <c r="S80" s="622">
        <v>2117919003</v>
      </c>
      <c r="T80" s="623" t="s">
        <v>3175</v>
      </c>
      <c r="U80" s="624">
        <v>-1696</v>
      </c>
      <c r="V80" s="624">
        <v>0</v>
      </c>
      <c r="W80" s="624">
        <v>0</v>
      </c>
      <c r="X80" s="624">
        <v>-1696</v>
      </c>
      <c r="Y80" s="625">
        <v>0</v>
      </c>
      <c r="AA80" s="622">
        <v>2117919003</v>
      </c>
      <c r="AB80" s="623" t="s">
        <v>3175</v>
      </c>
      <c r="AC80" s="624">
        <v>-1696</v>
      </c>
      <c r="AD80" s="624">
        <v>0</v>
      </c>
      <c r="AE80" s="624">
        <v>0</v>
      </c>
      <c r="AF80" s="624">
        <v>-1696</v>
      </c>
      <c r="AG80" s="625">
        <v>0</v>
      </c>
      <c r="AI80" s="820">
        <v>2117919003</v>
      </c>
      <c r="AJ80" s="820" t="s">
        <v>3175</v>
      </c>
      <c r="AK80" s="821">
        <v>-1696</v>
      </c>
      <c r="AL80" s="821">
        <v>0</v>
      </c>
      <c r="AM80" s="821">
        <v>0</v>
      </c>
      <c r="AN80" s="821">
        <v>-1696</v>
      </c>
      <c r="AO80" s="821">
        <v>0</v>
      </c>
      <c r="BF80" s="820">
        <v>1263151901</v>
      </c>
      <c r="BG80" s="820" t="s">
        <v>2974</v>
      </c>
      <c r="BH80" s="821">
        <v>-18011.8</v>
      </c>
      <c r="BI80" s="821">
        <v>0</v>
      </c>
      <c r="BJ80" s="821">
        <v>18011.8</v>
      </c>
      <c r="BK80" s="821">
        <v>-36023.599999999999</v>
      </c>
      <c r="BL80" s="821">
        <v>-18011.8</v>
      </c>
    </row>
    <row r="81" spans="1:64">
      <c r="A81" s="622">
        <v>2119905001</v>
      </c>
      <c r="B81" s="623" t="s">
        <v>3004</v>
      </c>
      <c r="C81" s="624">
        <v>0</v>
      </c>
      <c r="D81" s="624">
        <v>4528791.8899999997</v>
      </c>
      <c r="E81" s="624">
        <v>4679362.12</v>
      </c>
      <c r="F81" s="624">
        <v>-150570.23000000001</v>
      </c>
      <c r="G81" s="625">
        <v>-150570.23000000001</v>
      </c>
      <c r="I81" s="641">
        <v>2119904008</v>
      </c>
      <c r="J81" s="647" t="s">
        <v>3003</v>
      </c>
      <c r="K81" s="625">
        <v>2761233.09</v>
      </c>
      <c r="L81" s="625">
        <v>0</v>
      </c>
      <c r="M81" s="625">
        <v>0</v>
      </c>
      <c r="N81" s="625">
        <v>0</v>
      </c>
      <c r="O81" s="625">
        <v>0</v>
      </c>
      <c r="R81" s="823"/>
      <c r="S81" s="622">
        <v>2119905001</v>
      </c>
      <c r="T81" s="623" t="s">
        <v>3004</v>
      </c>
      <c r="U81" s="624">
        <v>-158525.72</v>
      </c>
      <c r="V81" s="624">
        <v>450190.99</v>
      </c>
      <c r="W81" s="624">
        <v>907794.26</v>
      </c>
      <c r="X81" s="624">
        <v>-616128.99</v>
      </c>
      <c r="Y81" s="625">
        <v>-457603.27</v>
      </c>
      <c r="AA81" s="622">
        <v>2119905001</v>
      </c>
      <c r="AB81" s="623" t="s">
        <v>3004</v>
      </c>
      <c r="AC81" s="624">
        <v>-616128.99</v>
      </c>
      <c r="AD81" s="624">
        <v>985204.24</v>
      </c>
      <c r="AE81" s="624">
        <v>526097.30000000005</v>
      </c>
      <c r="AF81" s="624">
        <v>-157022.04999999999</v>
      </c>
      <c r="AG81" s="625">
        <v>459106.94</v>
      </c>
      <c r="AI81" s="820">
        <v>2119905001</v>
      </c>
      <c r="AJ81" s="820" t="s">
        <v>3004</v>
      </c>
      <c r="AK81" s="821">
        <v>-157022.04999999999</v>
      </c>
      <c r="AL81" s="821">
        <v>502758.97</v>
      </c>
      <c r="AM81" s="821">
        <v>920754.03</v>
      </c>
      <c r="AN81" s="821">
        <v>-575017.11</v>
      </c>
      <c r="AO81" s="821">
        <v>-417995.06</v>
      </c>
      <c r="BF81" s="820">
        <v>1263252101</v>
      </c>
      <c r="BG81" s="820" t="s">
        <v>2975</v>
      </c>
      <c r="BH81" s="821">
        <v>-36556.06</v>
      </c>
      <c r="BI81" s="821">
        <v>0</v>
      </c>
      <c r="BJ81" s="821">
        <v>36556.06</v>
      </c>
      <c r="BK81" s="821">
        <v>-73112.12</v>
      </c>
      <c r="BL81" s="821">
        <v>-36556.06</v>
      </c>
    </row>
    <row r="82" spans="1:64">
      <c r="A82" s="622">
        <v>2191002001</v>
      </c>
      <c r="B82" s="623" t="s">
        <v>3005</v>
      </c>
      <c r="C82" s="624">
        <v>-14871.09</v>
      </c>
      <c r="D82" s="624">
        <v>709</v>
      </c>
      <c r="E82" s="624">
        <v>4990</v>
      </c>
      <c r="F82" s="624">
        <v>-19152.09</v>
      </c>
      <c r="G82" s="625">
        <v>-4281</v>
      </c>
      <c r="I82" s="641">
        <v>2119905001</v>
      </c>
      <c r="J82" s="647" t="s">
        <v>3004</v>
      </c>
      <c r="K82" s="625">
        <v>-150570.23000000001</v>
      </c>
      <c r="L82" s="625">
        <v>408211.18</v>
      </c>
      <c r="M82" s="625">
        <v>862288.7</v>
      </c>
      <c r="N82" s="625">
        <v>-604647.75</v>
      </c>
      <c r="O82" s="625">
        <v>-454077.52</v>
      </c>
      <c r="R82" s="823"/>
      <c r="S82" s="622">
        <v>2191002001</v>
      </c>
      <c r="T82" s="623" t="s">
        <v>3005</v>
      </c>
      <c r="U82" s="624">
        <v>-22102.09</v>
      </c>
      <c r="V82" s="624">
        <v>5590</v>
      </c>
      <c r="W82" s="624">
        <v>4395</v>
      </c>
      <c r="X82" s="624">
        <v>-20907.09</v>
      </c>
      <c r="Y82" s="625">
        <v>1195</v>
      </c>
      <c r="AA82" s="622">
        <v>2191002001</v>
      </c>
      <c r="AB82" s="623" t="s">
        <v>3005</v>
      </c>
      <c r="AC82" s="624">
        <v>-20907.09</v>
      </c>
      <c r="AD82" s="624">
        <v>2930</v>
      </c>
      <c r="AE82" s="624">
        <v>12349</v>
      </c>
      <c r="AF82" s="624">
        <v>-30326.09</v>
      </c>
      <c r="AG82" s="625">
        <v>-9419</v>
      </c>
      <c r="AI82" s="820">
        <v>2191002001</v>
      </c>
      <c r="AJ82" s="820" t="s">
        <v>3005</v>
      </c>
      <c r="AK82" s="821">
        <v>-30326.09</v>
      </c>
      <c r="AL82" s="821">
        <v>12284</v>
      </c>
      <c r="AM82" s="821">
        <v>6650</v>
      </c>
      <c r="AN82" s="821">
        <v>-24692.09</v>
      </c>
      <c r="AO82" s="821">
        <v>5634</v>
      </c>
      <c r="BF82" s="820">
        <v>1263252301</v>
      </c>
      <c r="BG82" s="820" t="s">
        <v>2976</v>
      </c>
      <c r="BH82" s="821">
        <v>-3249.99</v>
      </c>
      <c r="BI82" s="821">
        <v>0</v>
      </c>
      <c r="BJ82" s="821">
        <v>3249.99</v>
      </c>
      <c r="BK82" s="821">
        <v>-6499.98</v>
      </c>
      <c r="BL82" s="821">
        <v>-3249.99</v>
      </c>
    </row>
    <row r="83" spans="1:64">
      <c r="A83" s="622">
        <v>2199002001</v>
      </c>
      <c r="B83" s="623" t="s">
        <v>3006</v>
      </c>
      <c r="C83" s="624">
        <v>0</v>
      </c>
      <c r="D83" s="624">
        <v>878060</v>
      </c>
      <c r="E83" s="624">
        <v>878060</v>
      </c>
      <c r="F83" s="624">
        <v>0</v>
      </c>
      <c r="G83" s="625">
        <v>0</v>
      </c>
      <c r="I83" s="641">
        <v>2191002001</v>
      </c>
      <c r="J83" s="647" t="s">
        <v>3005</v>
      </c>
      <c r="K83" s="625">
        <v>-4281</v>
      </c>
      <c r="L83" s="625">
        <v>1485</v>
      </c>
      <c r="M83" s="625">
        <v>15640</v>
      </c>
      <c r="N83" s="625">
        <v>-18436</v>
      </c>
      <c r="O83" s="625">
        <v>-14155</v>
      </c>
      <c r="R83" s="823"/>
      <c r="S83" s="622">
        <v>2199002001</v>
      </c>
      <c r="T83" s="623" t="s">
        <v>3006</v>
      </c>
      <c r="U83" s="624">
        <v>0</v>
      </c>
      <c r="V83" s="624">
        <v>1965</v>
      </c>
      <c r="W83" s="624">
        <v>1965</v>
      </c>
      <c r="X83" s="624">
        <v>0</v>
      </c>
      <c r="Y83" s="625">
        <v>0</v>
      </c>
      <c r="AA83" s="622">
        <v>2199002001</v>
      </c>
      <c r="AB83" s="623" t="s">
        <v>3006</v>
      </c>
      <c r="AC83" s="624">
        <v>0</v>
      </c>
      <c r="AD83" s="624">
        <v>5336</v>
      </c>
      <c r="AE83" s="624">
        <v>5336</v>
      </c>
      <c r="AF83" s="624">
        <v>0</v>
      </c>
      <c r="AG83" s="625">
        <v>0</v>
      </c>
      <c r="AI83" s="820">
        <v>2199002001</v>
      </c>
      <c r="AJ83" s="820" t="s">
        <v>3006</v>
      </c>
      <c r="AK83" s="821">
        <v>0</v>
      </c>
      <c r="AL83" s="821">
        <v>226690</v>
      </c>
      <c r="AM83" s="821">
        <v>226690</v>
      </c>
      <c r="AN83" s="821">
        <v>0</v>
      </c>
      <c r="AO83" s="821">
        <v>0</v>
      </c>
      <c r="BF83" s="820">
        <v>1263252901</v>
      </c>
      <c r="BG83" s="820" t="s">
        <v>2977</v>
      </c>
      <c r="BH83" s="821">
        <v>-102333.51</v>
      </c>
      <c r="BI83" s="821">
        <v>0</v>
      </c>
      <c r="BJ83" s="821">
        <v>102333.51</v>
      </c>
      <c r="BK83" s="821">
        <v>-204667.02</v>
      </c>
      <c r="BL83" s="821">
        <v>-102333.51</v>
      </c>
    </row>
    <row r="84" spans="1:64">
      <c r="A84" s="622">
        <v>2199002099</v>
      </c>
      <c r="B84" s="623" t="s">
        <v>3007</v>
      </c>
      <c r="C84" s="624">
        <v>-0.05</v>
      </c>
      <c r="D84" s="624">
        <v>0</v>
      </c>
      <c r="E84" s="624">
        <v>0</v>
      </c>
      <c r="F84" s="624">
        <v>-0.05</v>
      </c>
      <c r="G84" s="625">
        <v>0</v>
      </c>
      <c r="I84" s="641">
        <v>2199002001</v>
      </c>
      <c r="J84" s="647" t="s">
        <v>3006</v>
      </c>
      <c r="K84" s="625">
        <v>0</v>
      </c>
      <c r="L84" s="625">
        <v>11920</v>
      </c>
      <c r="M84" s="625">
        <v>11920</v>
      </c>
      <c r="N84" s="625">
        <v>0</v>
      </c>
      <c r="O84" s="625">
        <v>0</v>
      </c>
      <c r="R84" s="823"/>
      <c r="S84" s="622">
        <v>2199002099</v>
      </c>
      <c r="T84" s="623" t="s">
        <v>3007</v>
      </c>
      <c r="U84" s="624">
        <v>-0.05</v>
      </c>
      <c r="V84" s="624">
        <v>0</v>
      </c>
      <c r="W84" s="624">
        <v>0</v>
      </c>
      <c r="X84" s="624">
        <v>-0.05</v>
      </c>
      <c r="Y84" s="625">
        <v>0</v>
      </c>
      <c r="AA84" s="622">
        <v>2199002099</v>
      </c>
      <c r="AB84" s="623" t="s">
        <v>3007</v>
      </c>
      <c r="AC84" s="624">
        <v>-0.05</v>
      </c>
      <c r="AD84" s="624">
        <v>0</v>
      </c>
      <c r="AE84" s="624">
        <v>0.06</v>
      </c>
      <c r="AF84" s="624">
        <v>-0.11</v>
      </c>
      <c r="AG84" s="625">
        <v>-0.06</v>
      </c>
      <c r="AI84" s="820">
        <v>2199002099</v>
      </c>
      <c r="AJ84" s="820" t="s">
        <v>3007</v>
      </c>
      <c r="AK84" s="821">
        <v>-0.11</v>
      </c>
      <c r="AL84" s="821">
        <v>0</v>
      </c>
      <c r="AM84" s="821">
        <v>0</v>
      </c>
      <c r="AN84" s="821">
        <v>-0.11</v>
      </c>
      <c r="AO84" s="821">
        <v>0</v>
      </c>
      <c r="BF84" s="820">
        <v>1263353101</v>
      </c>
      <c r="BG84" s="820" t="s">
        <v>2978</v>
      </c>
      <c r="BH84" s="821">
        <v>-92671.7</v>
      </c>
      <c r="BI84" s="821">
        <v>0</v>
      </c>
      <c r="BJ84" s="821">
        <v>92671.7</v>
      </c>
      <c r="BK84" s="821">
        <v>-185343.4</v>
      </c>
      <c r="BL84" s="821">
        <v>-92671.7</v>
      </c>
    </row>
    <row r="85" spans="1:64">
      <c r="A85" s="622">
        <v>3110000001</v>
      </c>
      <c r="B85" s="623" t="s">
        <v>3008</v>
      </c>
      <c r="C85" s="624">
        <v>-3472131.36</v>
      </c>
      <c r="D85" s="624">
        <v>0</v>
      </c>
      <c r="E85" s="624">
        <v>0</v>
      </c>
      <c r="F85" s="624">
        <v>-3472131.36</v>
      </c>
      <c r="G85" s="625">
        <v>0</v>
      </c>
      <c r="I85" s="641">
        <v>2199002099</v>
      </c>
      <c r="J85" s="647" t="s">
        <v>3007</v>
      </c>
      <c r="K85" s="625">
        <v>0</v>
      </c>
      <c r="L85" s="625">
        <v>0</v>
      </c>
      <c r="M85" s="625">
        <v>0</v>
      </c>
      <c r="N85" s="625">
        <v>0</v>
      </c>
      <c r="O85" s="625">
        <v>0</v>
      </c>
      <c r="R85" s="823"/>
      <c r="S85" s="622">
        <v>3110000001</v>
      </c>
      <c r="T85" s="623" t="s">
        <v>3008</v>
      </c>
      <c r="U85" s="624">
        <v>-3472131.36</v>
      </c>
      <c r="V85" s="624">
        <v>0</v>
      </c>
      <c r="W85" s="624">
        <v>0</v>
      </c>
      <c r="X85" s="624">
        <v>-3472131.36</v>
      </c>
      <c r="Y85" s="625">
        <v>0</v>
      </c>
      <c r="AA85" s="622">
        <v>3110000001</v>
      </c>
      <c r="AB85" s="623" t="s">
        <v>3008</v>
      </c>
      <c r="AC85" s="624">
        <v>-3472131.36</v>
      </c>
      <c r="AD85" s="624">
        <v>0</v>
      </c>
      <c r="AE85" s="624">
        <v>0</v>
      </c>
      <c r="AF85" s="624">
        <v>-3472131.36</v>
      </c>
      <c r="AG85" s="625">
        <v>0</v>
      </c>
      <c r="AI85" s="820">
        <v>3110000001</v>
      </c>
      <c r="AJ85" s="820" t="s">
        <v>3008</v>
      </c>
      <c r="AK85" s="821">
        <v>-3472131.36</v>
      </c>
      <c r="AL85" s="821">
        <v>0</v>
      </c>
      <c r="AM85" s="821">
        <v>0</v>
      </c>
      <c r="AN85" s="821">
        <v>-3472131.36</v>
      </c>
      <c r="AO85" s="821">
        <v>0</v>
      </c>
      <c r="BF85" s="820">
        <v>1263353201</v>
      </c>
      <c r="BG85" s="820" t="s">
        <v>2979</v>
      </c>
      <c r="BH85" s="821">
        <v>-2766715.13</v>
      </c>
      <c r="BI85" s="821">
        <v>0</v>
      </c>
      <c r="BJ85" s="821">
        <v>2766715.13</v>
      </c>
      <c r="BK85" s="821">
        <v>-5533430.2599999998</v>
      </c>
      <c r="BL85" s="821">
        <v>-2766715.13</v>
      </c>
    </row>
    <row r="86" spans="1:64">
      <c r="A86" s="622">
        <v>3110000002</v>
      </c>
      <c r="B86" s="623" t="s">
        <v>3009</v>
      </c>
      <c r="C86" s="624">
        <v>136494.09</v>
      </c>
      <c r="D86" s="624">
        <v>0</v>
      </c>
      <c r="E86" s="624">
        <v>0</v>
      </c>
      <c r="F86" s="624">
        <v>136494.09</v>
      </c>
      <c r="G86" s="625">
        <v>0</v>
      </c>
      <c r="I86" s="641">
        <v>3110000001</v>
      </c>
      <c r="J86" s="647" t="s">
        <v>3008</v>
      </c>
      <c r="K86" s="625">
        <v>0</v>
      </c>
      <c r="L86" s="625">
        <v>0</v>
      </c>
      <c r="M86" s="625">
        <v>0</v>
      </c>
      <c r="N86" s="625">
        <v>0</v>
      </c>
      <c r="O86" s="625">
        <v>0</v>
      </c>
      <c r="R86" s="823"/>
      <c r="S86" s="622">
        <v>3110000002</v>
      </c>
      <c r="T86" s="623" t="s">
        <v>3009</v>
      </c>
      <c r="U86" s="624">
        <v>136494.09</v>
      </c>
      <c r="V86" s="624">
        <v>0</v>
      </c>
      <c r="W86" s="624">
        <v>0</v>
      </c>
      <c r="X86" s="624">
        <v>136494.09</v>
      </c>
      <c r="Y86" s="625">
        <v>0</v>
      </c>
      <c r="AA86" s="622">
        <v>3110000002</v>
      </c>
      <c r="AB86" s="623" t="s">
        <v>3009</v>
      </c>
      <c r="AC86" s="624">
        <v>136494.09</v>
      </c>
      <c r="AD86" s="624">
        <v>0</v>
      </c>
      <c r="AE86" s="624">
        <v>0</v>
      </c>
      <c r="AF86" s="624">
        <v>136494.09</v>
      </c>
      <c r="AG86" s="625">
        <v>0</v>
      </c>
      <c r="AI86" s="820">
        <v>3110000002</v>
      </c>
      <c r="AJ86" s="820" t="s">
        <v>3009</v>
      </c>
      <c r="AK86" s="821">
        <v>136494.09</v>
      </c>
      <c r="AL86" s="821">
        <v>0</v>
      </c>
      <c r="AM86" s="821">
        <v>0</v>
      </c>
      <c r="AN86" s="821">
        <v>136494.09</v>
      </c>
      <c r="AO86" s="821">
        <v>0</v>
      </c>
      <c r="BF86" s="820">
        <v>1263454101</v>
      </c>
      <c r="BG86" s="820" t="s">
        <v>2980</v>
      </c>
      <c r="BH86" s="821">
        <v>-554120.32999999996</v>
      </c>
      <c r="BI86" s="821">
        <v>0</v>
      </c>
      <c r="BJ86" s="821">
        <v>554120.32999999996</v>
      </c>
      <c r="BK86" s="821">
        <v>-1108240.6599999999</v>
      </c>
      <c r="BL86" s="821">
        <v>-554120.32999999996</v>
      </c>
    </row>
    <row r="87" spans="1:64">
      <c r="A87" s="622">
        <v>3110915000</v>
      </c>
      <c r="B87" s="623" t="s">
        <v>3010</v>
      </c>
      <c r="C87" s="624">
        <v>-2980081.43</v>
      </c>
      <c r="D87" s="624">
        <v>2980081.43</v>
      </c>
      <c r="E87" s="624">
        <v>471960</v>
      </c>
      <c r="F87" s="624">
        <v>-471960</v>
      </c>
      <c r="G87" s="625">
        <v>2508121.4300000002</v>
      </c>
      <c r="I87" s="641">
        <v>3110000002</v>
      </c>
      <c r="J87" s="647" t="s">
        <v>3009</v>
      </c>
      <c r="K87" s="625">
        <v>0</v>
      </c>
      <c r="L87" s="625">
        <v>0</v>
      </c>
      <c r="M87" s="625">
        <v>0</v>
      </c>
      <c r="N87" s="625">
        <v>0</v>
      </c>
      <c r="O87" s="625">
        <v>0</v>
      </c>
      <c r="R87" s="823"/>
      <c r="S87" s="622">
        <v>3110915000</v>
      </c>
      <c r="T87" s="623" t="s">
        <v>3010</v>
      </c>
      <c r="U87" s="624">
        <v>-3150882.75</v>
      </c>
      <c r="V87" s="624">
        <v>0</v>
      </c>
      <c r="W87" s="624">
        <v>1965</v>
      </c>
      <c r="X87" s="624">
        <v>-3152847.75</v>
      </c>
      <c r="Y87" s="625">
        <v>-1965</v>
      </c>
      <c r="AA87" s="622">
        <v>3110915000</v>
      </c>
      <c r="AB87" s="623" t="s">
        <v>3010</v>
      </c>
      <c r="AC87" s="624">
        <v>-3152847.75</v>
      </c>
      <c r="AD87" s="624">
        <v>0</v>
      </c>
      <c r="AE87" s="624">
        <v>5336</v>
      </c>
      <c r="AF87" s="624">
        <v>-3158183.75</v>
      </c>
      <c r="AG87" s="625">
        <v>-5336</v>
      </c>
      <c r="AI87" s="820">
        <v>3110915000</v>
      </c>
      <c r="AJ87" s="820" t="s">
        <v>3010</v>
      </c>
      <c r="AK87" s="821">
        <v>-3158183.75</v>
      </c>
      <c r="AL87" s="821">
        <v>0</v>
      </c>
      <c r="AM87" s="821">
        <v>200490</v>
      </c>
      <c r="AN87" s="821">
        <v>-3358673.75</v>
      </c>
      <c r="AO87" s="821">
        <v>-200490</v>
      </c>
      <c r="BF87" s="820">
        <v>1263656201</v>
      </c>
      <c r="BG87" s="820" t="s">
        <v>2981</v>
      </c>
      <c r="BH87" s="821">
        <v>-18550</v>
      </c>
      <c r="BI87" s="821">
        <v>0</v>
      </c>
      <c r="BJ87" s="821">
        <v>18550</v>
      </c>
      <c r="BK87" s="821">
        <v>-37100</v>
      </c>
      <c r="BL87" s="821">
        <v>-18550</v>
      </c>
    </row>
    <row r="88" spans="1:64">
      <c r="A88" s="622">
        <v>3110916000</v>
      </c>
      <c r="B88" s="623" t="s">
        <v>3011</v>
      </c>
      <c r="C88" s="624">
        <v>-1793255.99</v>
      </c>
      <c r="D88" s="624">
        <v>1793255.99</v>
      </c>
      <c r="E88" s="624">
        <v>0</v>
      </c>
      <c r="F88" s="624">
        <v>0</v>
      </c>
      <c r="G88" s="625">
        <v>1793255.99</v>
      </c>
      <c r="I88" s="641">
        <v>3110915000</v>
      </c>
      <c r="J88" s="647" t="s">
        <v>3010</v>
      </c>
      <c r="K88" s="625">
        <v>2508121.4300000002</v>
      </c>
      <c r="L88" s="625">
        <v>0</v>
      </c>
      <c r="M88" s="625">
        <v>11920</v>
      </c>
      <c r="N88" s="625">
        <v>2496201.4300000002</v>
      </c>
      <c r="O88" s="625">
        <v>-11920</v>
      </c>
      <c r="R88" s="823"/>
      <c r="S88" s="622">
        <v>3111825205</v>
      </c>
      <c r="T88" s="623" t="s">
        <v>3012</v>
      </c>
      <c r="U88" s="624">
        <v>-2000000</v>
      </c>
      <c r="V88" s="624">
        <v>0</v>
      </c>
      <c r="W88" s="624">
        <v>0</v>
      </c>
      <c r="X88" s="624">
        <v>-2000000</v>
      </c>
      <c r="Y88" s="625">
        <v>0</v>
      </c>
      <c r="AA88" s="622">
        <v>3111825205</v>
      </c>
      <c r="AB88" s="623" t="s">
        <v>3012</v>
      </c>
      <c r="AC88" s="624">
        <v>-2000000</v>
      </c>
      <c r="AD88" s="624">
        <v>0</v>
      </c>
      <c r="AE88" s="624">
        <v>0</v>
      </c>
      <c r="AF88" s="624">
        <v>-2000000</v>
      </c>
      <c r="AG88" s="625">
        <v>0</v>
      </c>
      <c r="AI88" s="820">
        <v>3111825205</v>
      </c>
      <c r="AJ88" s="820" t="s">
        <v>3012</v>
      </c>
      <c r="AK88" s="821">
        <v>-2000000</v>
      </c>
      <c r="AL88" s="821">
        <v>0</v>
      </c>
      <c r="AM88" s="821">
        <v>0</v>
      </c>
      <c r="AN88" s="821">
        <v>-2000000</v>
      </c>
      <c r="AO88" s="821">
        <v>0</v>
      </c>
      <c r="BF88" s="820">
        <v>1263656501</v>
      </c>
      <c r="BG88" s="820" t="s">
        <v>2982</v>
      </c>
      <c r="BH88" s="821">
        <v>-144501.13</v>
      </c>
      <c r="BI88" s="821">
        <v>0</v>
      </c>
      <c r="BJ88" s="821">
        <v>144501.13</v>
      </c>
      <c r="BK88" s="821">
        <v>-289002.26</v>
      </c>
      <c r="BL88" s="821">
        <v>-144501.13</v>
      </c>
    </row>
    <row r="89" spans="1:64">
      <c r="A89" s="622">
        <v>3111825205</v>
      </c>
      <c r="B89" s="623" t="s">
        <v>3012</v>
      </c>
      <c r="C89" s="624">
        <v>-2000000</v>
      </c>
      <c r="D89" s="624">
        <v>0</v>
      </c>
      <c r="E89" s="624">
        <v>0</v>
      </c>
      <c r="F89" s="624">
        <v>-2000000</v>
      </c>
      <c r="G89" s="625">
        <v>0</v>
      </c>
      <c r="I89" s="641">
        <v>3110916000</v>
      </c>
      <c r="J89" s="647" t="s">
        <v>3011</v>
      </c>
      <c r="K89" s="625">
        <v>1793255.99</v>
      </c>
      <c r="L89" s="625">
        <v>0</v>
      </c>
      <c r="M89" s="625">
        <v>0</v>
      </c>
      <c r="N89" s="625">
        <v>0</v>
      </c>
      <c r="O89" s="625">
        <v>0</v>
      </c>
      <c r="R89" s="823"/>
      <c r="S89" s="622">
        <v>3113835000</v>
      </c>
      <c r="T89" s="623" t="s">
        <v>3014</v>
      </c>
      <c r="U89" s="624">
        <v>-5920119.2699999996</v>
      </c>
      <c r="V89" s="624">
        <v>0</v>
      </c>
      <c r="W89" s="624">
        <v>0</v>
      </c>
      <c r="X89" s="624">
        <v>-5920119.2699999996</v>
      </c>
      <c r="Y89" s="625">
        <v>0</v>
      </c>
      <c r="AA89" s="622">
        <v>3113835000</v>
      </c>
      <c r="AB89" s="623" t="s">
        <v>3014</v>
      </c>
      <c r="AC89" s="624">
        <v>-5920119.2699999996</v>
      </c>
      <c r="AD89" s="624">
        <v>0</v>
      </c>
      <c r="AE89" s="624">
        <v>0</v>
      </c>
      <c r="AF89" s="624">
        <v>-5920119.2699999996</v>
      </c>
      <c r="AG89" s="625">
        <v>0</v>
      </c>
      <c r="AI89" s="820">
        <v>3113835000</v>
      </c>
      <c r="AJ89" s="820" t="s">
        <v>3014</v>
      </c>
      <c r="AK89" s="821">
        <v>-5920119.2699999996</v>
      </c>
      <c r="AL89" s="821">
        <v>0</v>
      </c>
      <c r="AM89" s="821">
        <v>0</v>
      </c>
      <c r="AN89" s="821">
        <v>-5920119.2699999996</v>
      </c>
      <c r="AO89" s="821">
        <v>0</v>
      </c>
      <c r="BF89" s="820">
        <v>1263656601</v>
      </c>
      <c r="BG89" s="820" t="s">
        <v>2983</v>
      </c>
      <c r="BH89" s="821">
        <v>-26599.15</v>
      </c>
      <c r="BI89" s="821">
        <v>0</v>
      </c>
      <c r="BJ89" s="821">
        <v>26599.15</v>
      </c>
      <c r="BK89" s="821">
        <v>-53198.3</v>
      </c>
      <c r="BL89" s="821">
        <v>-26599.15</v>
      </c>
    </row>
    <row r="90" spans="1:64">
      <c r="A90" s="622">
        <v>3111835000</v>
      </c>
      <c r="B90" s="623" t="s">
        <v>3013</v>
      </c>
      <c r="C90" s="624">
        <v>-27280.02</v>
      </c>
      <c r="D90" s="624">
        <v>27280.02</v>
      </c>
      <c r="E90" s="624">
        <v>0</v>
      </c>
      <c r="F90" s="624">
        <v>0</v>
      </c>
      <c r="G90" s="625">
        <v>27280.02</v>
      </c>
      <c r="I90" s="641">
        <v>3111825205</v>
      </c>
      <c r="J90" s="647" t="s">
        <v>3012</v>
      </c>
      <c r="K90" s="625">
        <v>0</v>
      </c>
      <c r="L90" s="625">
        <v>0</v>
      </c>
      <c r="M90" s="625">
        <v>0</v>
      </c>
      <c r="N90" s="625">
        <v>0</v>
      </c>
      <c r="O90" s="625">
        <v>0</v>
      </c>
      <c r="R90" s="823"/>
      <c r="S90" s="622">
        <v>3113836000</v>
      </c>
      <c r="T90" s="623" t="s">
        <v>3015</v>
      </c>
      <c r="U90" s="624">
        <v>-500000</v>
      </c>
      <c r="V90" s="624">
        <v>0</v>
      </c>
      <c r="W90" s="624">
        <v>0</v>
      </c>
      <c r="X90" s="624">
        <v>-500000</v>
      </c>
      <c r="Y90" s="625">
        <v>0</v>
      </c>
      <c r="AA90" s="622">
        <v>3113836000</v>
      </c>
      <c r="AB90" s="623" t="s">
        <v>3015</v>
      </c>
      <c r="AC90" s="624">
        <v>-500000</v>
      </c>
      <c r="AD90" s="624">
        <v>0</v>
      </c>
      <c r="AE90" s="624">
        <v>0</v>
      </c>
      <c r="AF90" s="624">
        <v>-500000</v>
      </c>
      <c r="AG90" s="625">
        <v>0</v>
      </c>
      <c r="AI90" s="820">
        <v>3113836000</v>
      </c>
      <c r="AJ90" s="820" t="s">
        <v>3015</v>
      </c>
      <c r="AK90" s="821">
        <v>-500000</v>
      </c>
      <c r="AL90" s="821">
        <v>0</v>
      </c>
      <c r="AM90" s="821">
        <v>0</v>
      </c>
      <c r="AN90" s="821">
        <v>-500000</v>
      </c>
      <c r="AO90" s="821">
        <v>0</v>
      </c>
      <c r="BF90" s="820">
        <v>1263656901</v>
      </c>
      <c r="BG90" s="820" t="s">
        <v>2984</v>
      </c>
      <c r="BH90" s="821">
        <v>-776294.78</v>
      </c>
      <c r="BI90" s="821">
        <v>0</v>
      </c>
      <c r="BJ90" s="821">
        <v>776294.78</v>
      </c>
      <c r="BK90" s="821">
        <v>-1552589.56</v>
      </c>
      <c r="BL90" s="821">
        <v>-776294.78</v>
      </c>
    </row>
    <row r="91" spans="1:64">
      <c r="A91" s="622">
        <v>3113835000</v>
      </c>
      <c r="B91" s="623" t="s">
        <v>3014</v>
      </c>
      <c r="C91" s="624">
        <v>-5892839.25</v>
      </c>
      <c r="D91" s="624">
        <v>0</v>
      </c>
      <c r="E91" s="624">
        <v>27280.02</v>
      </c>
      <c r="F91" s="624">
        <v>-5920119.2699999996</v>
      </c>
      <c r="G91" s="625">
        <v>-27280.02</v>
      </c>
      <c r="I91" s="641">
        <v>3111835000</v>
      </c>
      <c r="J91" s="647" t="s">
        <v>3013</v>
      </c>
      <c r="K91" s="625">
        <v>27280.02</v>
      </c>
      <c r="L91" s="625">
        <v>0</v>
      </c>
      <c r="M91" s="625">
        <v>0</v>
      </c>
      <c r="N91" s="625">
        <v>0</v>
      </c>
      <c r="O91" s="625">
        <v>0</v>
      </c>
      <c r="R91" s="823"/>
      <c r="S91" s="622">
        <v>3113915000</v>
      </c>
      <c r="T91" s="623" t="s">
        <v>3016</v>
      </c>
      <c r="U91" s="624">
        <v>-10691804.07</v>
      </c>
      <c r="V91" s="624">
        <v>0</v>
      </c>
      <c r="W91" s="624">
        <v>0</v>
      </c>
      <c r="X91" s="624">
        <v>-10691804.07</v>
      </c>
      <c r="Y91" s="625">
        <v>0</v>
      </c>
      <c r="AA91" s="622">
        <v>3113915000</v>
      </c>
      <c r="AB91" s="623" t="s">
        <v>3016</v>
      </c>
      <c r="AC91" s="624">
        <v>-10691804.07</v>
      </c>
      <c r="AD91" s="624">
        <v>0</v>
      </c>
      <c r="AE91" s="624">
        <v>0</v>
      </c>
      <c r="AF91" s="624">
        <v>-10691804.07</v>
      </c>
      <c r="AG91" s="625">
        <v>0</v>
      </c>
      <c r="AI91" s="820">
        <v>3113915000</v>
      </c>
      <c r="AJ91" s="820" t="s">
        <v>3016</v>
      </c>
      <c r="AK91" s="821">
        <v>-10691804.07</v>
      </c>
      <c r="AL91" s="821">
        <v>0</v>
      </c>
      <c r="AM91" s="821">
        <v>0</v>
      </c>
      <c r="AN91" s="821">
        <v>-10691804.07</v>
      </c>
      <c r="AO91" s="821">
        <v>0</v>
      </c>
      <c r="BF91" s="820">
        <v>2</v>
      </c>
      <c r="BG91" s="820" t="s">
        <v>6</v>
      </c>
      <c r="BH91" s="821">
        <v>-4842875.5599999996</v>
      </c>
      <c r="BI91" s="821">
        <v>39790234.659999996</v>
      </c>
      <c r="BJ91" s="821">
        <v>40382968.5</v>
      </c>
      <c r="BK91" s="821">
        <v>-5435609.4000000004</v>
      </c>
      <c r="BL91" s="821">
        <v>-592733.84</v>
      </c>
    </row>
    <row r="92" spans="1:64">
      <c r="A92" s="622">
        <v>3113836000</v>
      </c>
      <c r="B92" s="623" t="s">
        <v>3015</v>
      </c>
      <c r="C92" s="624">
        <v>-500000</v>
      </c>
      <c r="D92" s="624">
        <v>0</v>
      </c>
      <c r="E92" s="624">
        <v>0</v>
      </c>
      <c r="F92" s="624">
        <v>-500000</v>
      </c>
      <c r="G92" s="625">
        <v>0</v>
      </c>
      <c r="I92" s="641">
        <v>3113835000</v>
      </c>
      <c r="J92" s="647" t="s">
        <v>3014</v>
      </c>
      <c r="K92" s="625">
        <v>-27280.02</v>
      </c>
      <c r="L92" s="625">
        <v>0</v>
      </c>
      <c r="M92" s="625">
        <v>0</v>
      </c>
      <c r="N92" s="625">
        <v>-27280.02</v>
      </c>
      <c r="O92" s="625">
        <v>0</v>
      </c>
      <c r="R92" s="823"/>
      <c r="S92" s="622">
        <v>3113916000</v>
      </c>
      <c r="T92" s="623" t="s">
        <v>3017</v>
      </c>
      <c r="U92" s="624">
        <v>-66554871.57</v>
      </c>
      <c r="V92" s="624">
        <v>0</v>
      </c>
      <c r="W92" s="624">
        <v>0</v>
      </c>
      <c r="X92" s="624">
        <v>-66554871.57</v>
      </c>
      <c r="Y92" s="625">
        <v>0</v>
      </c>
      <c r="AA92" s="622">
        <v>3113916000</v>
      </c>
      <c r="AB92" s="623" t="s">
        <v>3017</v>
      </c>
      <c r="AC92" s="624">
        <v>-66554871.57</v>
      </c>
      <c r="AD92" s="624">
        <v>0</v>
      </c>
      <c r="AE92" s="624">
        <v>0</v>
      </c>
      <c r="AF92" s="624">
        <v>-66554871.57</v>
      </c>
      <c r="AG92" s="625">
        <v>0</v>
      </c>
      <c r="AI92" s="820">
        <v>3113916000</v>
      </c>
      <c r="AJ92" s="820" t="s">
        <v>3017</v>
      </c>
      <c r="AK92" s="821">
        <v>-66554871.57</v>
      </c>
      <c r="AL92" s="821">
        <v>0</v>
      </c>
      <c r="AM92" s="821">
        <v>0</v>
      </c>
      <c r="AN92" s="821">
        <v>-66554871.57</v>
      </c>
      <c r="AO92" s="821">
        <v>0</v>
      </c>
      <c r="BF92" s="820">
        <v>21</v>
      </c>
      <c r="BG92" s="820" t="s">
        <v>3307</v>
      </c>
      <c r="BH92" s="821">
        <v>-4842875.5599999996</v>
      </c>
      <c r="BI92" s="821">
        <v>39790234.659999996</v>
      </c>
      <c r="BJ92" s="821">
        <v>40382968.5</v>
      </c>
      <c r="BK92" s="821">
        <v>-5435609.4000000004</v>
      </c>
      <c r="BL92" s="821">
        <v>-592733.84</v>
      </c>
    </row>
    <row r="93" spans="1:64">
      <c r="A93" s="622">
        <v>3113915000</v>
      </c>
      <c r="B93" s="623" t="s">
        <v>3016</v>
      </c>
      <c r="C93" s="624">
        <v>-7711722.6399999997</v>
      </c>
      <c r="D93" s="624">
        <v>0</v>
      </c>
      <c r="E93" s="624">
        <v>2980081.43</v>
      </c>
      <c r="F93" s="624">
        <v>-10691804.07</v>
      </c>
      <c r="G93" s="625">
        <v>-2980081.43</v>
      </c>
      <c r="I93" s="641">
        <v>3113836000</v>
      </c>
      <c r="J93" s="647" t="s">
        <v>3015</v>
      </c>
      <c r="K93" s="625">
        <v>0</v>
      </c>
      <c r="L93" s="625">
        <v>0</v>
      </c>
      <c r="M93" s="625">
        <v>0</v>
      </c>
      <c r="N93" s="625">
        <v>0</v>
      </c>
      <c r="O93" s="625">
        <v>0</v>
      </c>
      <c r="R93" s="823"/>
      <c r="S93" s="622">
        <v>3114916000</v>
      </c>
      <c r="T93" s="623" t="s">
        <v>3018</v>
      </c>
      <c r="U93" s="624">
        <v>367864.22</v>
      </c>
      <c r="V93" s="624">
        <v>0</v>
      </c>
      <c r="W93" s="624">
        <v>0</v>
      </c>
      <c r="X93" s="624">
        <v>367864.22</v>
      </c>
      <c r="Y93" s="625">
        <v>0</v>
      </c>
      <c r="AA93" s="622">
        <v>3114916000</v>
      </c>
      <c r="AB93" s="623" t="s">
        <v>3018</v>
      </c>
      <c r="AC93" s="624">
        <v>367864.22</v>
      </c>
      <c r="AD93" s="624">
        <v>0</v>
      </c>
      <c r="AE93" s="624">
        <v>0</v>
      </c>
      <c r="AF93" s="624">
        <v>367864.22</v>
      </c>
      <c r="AG93" s="625">
        <v>0</v>
      </c>
      <c r="AI93" s="820">
        <v>3114916000</v>
      </c>
      <c r="AJ93" s="820" t="s">
        <v>3018</v>
      </c>
      <c r="AK93" s="821">
        <v>367864.22</v>
      </c>
      <c r="AL93" s="821">
        <v>0</v>
      </c>
      <c r="AM93" s="821">
        <v>0</v>
      </c>
      <c r="AN93" s="821">
        <v>367864.22</v>
      </c>
      <c r="AO93" s="821">
        <v>0</v>
      </c>
      <c r="BF93" s="820">
        <v>211</v>
      </c>
      <c r="BG93" s="820" t="s">
        <v>3308</v>
      </c>
      <c r="BH93" s="821">
        <v>-4828004.42</v>
      </c>
      <c r="BI93" s="821">
        <v>36977601.270000003</v>
      </c>
      <c r="BJ93" s="821">
        <v>37546917.259999998</v>
      </c>
      <c r="BK93" s="821">
        <v>-5397320.4100000001</v>
      </c>
      <c r="BL93" s="821">
        <v>-569315.99</v>
      </c>
    </row>
    <row r="94" spans="1:64">
      <c r="A94" s="622">
        <v>3113916000</v>
      </c>
      <c r="B94" s="623" t="s">
        <v>3017</v>
      </c>
      <c r="C94" s="624">
        <v>-64761615.579999998</v>
      </c>
      <c r="D94" s="624">
        <v>0</v>
      </c>
      <c r="E94" s="624">
        <v>1793255.99</v>
      </c>
      <c r="F94" s="624">
        <v>-66554871.57</v>
      </c>
      <c r="G94" s="625">
        <v>-1793255.99</v>
      </c>
      <c r="I94" s="641">
        <v>3113915000</v>
      </c>
      <c r="J94" s="647" t="s">
        <v>3016</v>
      </c>
      <c r="K94" s="625">
        <v>-2980081.43</v>
      </c>
      <c r="L94" s="625">
        <v>0</v>
      </c>
      <c r="M94" s="625">
        <v>0</v>
      </c>
      <c r="N94" s="625">
        <v>-2980081.43</v>
      </c>
      <c r="O94" s="625">
        <v>0</v>
      </c>
      <c r="R94" s="823"/>
      <c r="S94" s="622">
        <v>3220000016</v>
      </c>
      <c r="T94" s="623" t="s">
        <v>3020</v>
      </c>
      <c r="U94" s="624">
        <v>317536.65999999997</v>
      </c>
      <c r="V94" s="624">
        <v>0</v>
      </c>
      <c r="W94" s="624">
        <v>0</v>
      </c>
      <c r="X94" s="624">
        <v>317536.65999999997</v>
      </c>
      <c r="Y94" s="625">
        <v>0</v>
      </c>
      <c r="AA94" s="622">
        <v>3220000016</v>
      </c>
      <c r="AB94" s="623" t="s">
        <v>3020</v>
      </c>
      <c r="AC94" s="624">
        <v>317536.65999999997</v>
      </c>
      <c r="AD94" s="624">
        <v>0</v>
      </c>
      <c r="AE94" s="624">
        <v>0</v>
      </c>
      <c r="AF94" s="624">
        <v>317536.65999999997</v>
      </c>
      <c r="AG94" s="625">
        <v>0</v>
      </c>
      <c r="AI94" s="820">
        <v>3220000016</v>
      </c>
      <c r="AJ94" s="820" t="s">
        <v>3020</v>
      </c>
      <c r="AK94" s="821">
        <v>317536.65999999997</v>
      </c>
      <c r="AL94" s="821">
        <v>0</v>
      </c>
      <c r="AM94" s="821">
        <v>0</v>
      </c>
      <c r="AN94" s="821">
        <v>317536.65999999997</v>
      </c>
      <c r="AO94" s="821">
        <v>0</v>
      </c>
      <c r="BF94" s="820">
        <v>2111</v>
      </c>
      <c r="BG94" s="820"/>
      <c r="BH94" s="821">
        <v>-461965.51</v>
      </c>
      <c r="BI94" s="821">
        <v>10678840.99</v>
      </c>
      <c r="BJ94" s="821">
        <v>10679622.279999999</v>
      </c>
      <c r="BK94" s="821">
        <v>-462746.8</v>
      </c>
      <c r="BL94" s="821">
        <v>-781.29</v>
      </c>
    </row>
    <row r="95" spans="1:64">
      <c r="A95" s="622">
        <v>3114916000</v>
      </c>
      <c r="B95" s="623" t="s">
        <v>3018</v>
      </c>
      <c r="C95" s="624">
        <v>367864.22</v>
      </c>
      <c r="D95" s="624">
        <v>0</v>
      </c>
      <c r="E95" s="624">
        <v>0</v>
      </c>
      <c r="F95" s="624">
        <v>367864.22</v>
      </c>
      <c r="G95" s="625">
        <v>0</v>
      </c>
      <c r="I95" s="641">
        <v>3113916000</v>
      </c>
      <c r="J95" s="647" t="s">
        <v>3017</v>
      </c>
      <c r="K95" s="625">
        <v>-1793255.99</v>
      </c>
      <c r="L95" s="625">
        <v>0</v>
      </c>
      <c r="M95" s="625">
        <v>0</v>
      </c>
      <c r="N95" s="625">
        <v>-1793255.99</v>
      </c>
      <c r="O95" s="625">
        <v>0</v>
      </c>
      <c r="R95" s="823"/>
      <c r="S95" s="622">
        <v>3220000018</v>
      </c>
      <c r="T95" s="623" t="s">
        <v>3021</v>
      </c>
      <c r="U95" s="624">
        <v>807683.36</v>
      </c>
      <c r="V95" s="624">
        <v>0</v>
      </c>
      <c r="W95" s="624">
        <v>0</v>
      </c>
      <c r="X95" s="624">
        <v>807683.36</v>
      </c>
      <c r="Y95" s="625">
        <v>0</v>
      </c>
      <c r="AA95" s="622">
        <v>3220000018</v>
      </c>
      <c r="AB95" s="623" t="s">
        <v>3021</v>
      </c>
      <c r="AC95" s="624">
        <v>807683.36</v>
      </c>
      <c r="AD95" s="624">
        <v>0</v>
      </c>
      <c r="AE95" s="624">
        <v>0</v>
      </c>
      <c r="AF95" s="624">
        <v>807683.36</v>
      </c>
      <c r="AG95" s="625">
        <v>0</v>
      </c>
      <c r="AI95" s="820">
        <v>3220000018</v>
      </c>
      <c r="AJ95" s="820" t="s">
        <v>3021</v>
      </c>
      <c r="AK95" s="821">
        <v>807683.36</v>
      </c>
      <c r="AL95" s="821">
        <v>0</v>
      </c>
      <c r="AM95" s="821">
        <v>0</v>
      </c>
      <c r="AN95" s="821">
        <v>807683.36</v>
      </c>
      <c r="AO95" s="821">
        <v>0</v>
      </c>
      <c r="BF95" s="820">
        <v>2111101001</v>
      </c>
      <c r="BG95" s="820" t="s">
        <v>2985</v>
      </c>
      <c r="BH95" s="821">
        <v>0</v>
      </c>
      <c r="BI95" s="821">
        <v>10217656.77</v>
      </c>
      <c r="BJ95" s="821">
        <v>10217656.77</v>
      </c>
      <c r="BK95" s="821">
        <v>0</v>
      </c>
      <c r="BL95" s="821">
        <v>0</v>
      </c>
    </row>
    <row r="96" spans="1:64">
      <c r="A96" s="622">
        <v>3210000001</v>
      </c>
      <c r="B96" s="623" t="s">
        <v>3019</v>
      </c>
      <c r="C96" s="624">
        <v>-2534422.5</v>
      </c>
      <c r="D96" s="624">
        <v>2534422.5</v>
      </c>
      <c r="E96" s="624">
        <v>0</v>
      </c>
      <c r="F96" s="624">
        <v>0</v>
      </c>
      <c r="G96" s="625">
        <v>2534422.5</v>
      </c>
      <c r="I96" s="641">
        <v>3114916000</v>
      </c>
      <c r="J96" s="647" t="s">
        <v>3018</v>
      </c>
      <c r="K96" s="625">
        <v>0</v>
      </c>
      <c r="L96" s="625">
        <v>0</v>
      </c>
      <c r="M96" s="625">
        <v>0</v>
      </c>
      <c r="N96" s="625">
        <v>0</v>
      </c>
      <c r="O96" s="625">
        <v>0</v>
      </c>
      <c r="R96" s="823"/>
      <c r="S96" s="622">
        <v>3220000019</v>
      </c>
      <c r="T96" s="623" t="s">
        <v>3022</v>
      </c>
      <c r="U96" s="624">
        <v>304040.32000000001</v>
      </c>
      <c r="V96" s="624">
        <v>429099.46</v>
      </c>
      <c r="W96" s="624">
        <v>0</v>
      </c>
      <c r="X96" s="624">
        <v>733139.78</v>
      </c>
      <c r="Y96" s="625">
        <v>429099.46</v>
      </c>
      <c r="AA96" s="622">
        <v>3220000019</v>
      </c>
      <c r="AB96" s="623" t="s">
        <v>3022</v>
      </c>
      <c r="AC96" s="624">
        <v>733139.78</v>
      </c>
      <c r="AD96" s="624">
        <v>2845.8</v>
      </c>
      <c r="AE96" s="624">
        <v>0</v>
      </c>
      <c r="AF96" s="624">
        <v>735985.58</v>
      </c>
      <c r="AG96" s="625">
        <v>2845.8</v>
      </c>
      <c r="AI96" s="820">
        <v>3220000019</v>
      </c>
      <c r="AJ96" s="820" t="s">
        <v>3022</v>
      </c>
      <c r="AK96" s="821">
        <v>735985.58</v>
      </c>
      <c r="AL96" s="821">
        <v>55260.19</v>
      </c>
      <c r="AM96" s="821">
        <v>0</v>
      </c>
      <c r="AN96" s="821">
        <v>791245.77</v>
      </c>
      <c r="AO96" s="821">
        <v>55260.19</v>
      </c>
      <c r="BF96" s="820">
        <v>2111102001</v>
      </c>
      <c r="BG96" s="820" t="s">
        <v>2986</v>
      </c>
      <c r="BH96" s="821">
        <v>-461184.22</v>
      </c>
      <c r="BI96" s="821">
        <v>461184.22</v>
      </c>
      <c r="BJ96" s="821">
        <v>461184.22</v>
      </c>
      <c r="BK96" s="821">
        <v>-461184.22</v>
      </c>
      <c r="BL96" s="821">
        <v>0</v>
      </c>
    </row>
    <row r="97" spans="1:64">
      <c r="A97" s="622">
        <v>3220000016</v>
      </c>
      <c r="B97" s="623" t="s">
        <v>3020</v>
      </c>
      <c r="C97" s="624">
        <v>317536.65999999997</v>
      </c>
      <c r="D97" s="624">
        <v>0</v>
      </c>
      <c r="E97" s="624">
        <v>0</v>
      </c>
      <c r="F97" s="624">
        <v>317536.65999999997</v>
      </c>
      <c r="G97" s="625">
        <v>0</v>
      </c>
      <c r="I97" s="641">
        <v>3210000001</v>
      </c>
      <c r="J97" s="647" t="s">
        <v>3019</v>
      </c>
      <c r="K97" s="625">
        <v>2534422.5</v>
      </c>
      <c r="L97" s="625">
        <v>0</v>
      </c>
      <c r="M97" s="625">
        <v>0</v>
      </c>
      <c r="N97" s="625">
        <v>0</v>
      </c>
      <c r="O97" s="625">
        <v>0</v>
      </c>
      <c r="R97" s="823"/>
      <c r="S97" s="622">
        <v>3220000020</v>
      </c>
      <c r="T97" s="623" t="s">
        <v>3023</v>
      </c>
      <c r="U97" s="624">
        <v>-1752171.13</v>
      </c>
      <c r="V97" s="624">
        <v>0</v>
      </c>
      <c r="W97" s="624">
        <v>0</v>
      </c>
      <c r="X97" s="624">
        <v>-1752171.13</v>
      </c>
      <c r="Y97" s="625">
        <v>0</v>
      </c>
      <c r="AA97" s="622">
        <v>3220000020</v>
      </c>
      <c r="AB97" s="623" t="s">
        <v>3023</v>
      </c>
      <c r="AC97" s="624">
        <v>-1752171.13</v>
      </c>
      <c r="AD97" s="624">
        <v>0</v>
      </c>
      <c r="AE97" s="624">
        <v>0</v>
      </c>
      <c r="AF97" s="624">
        <v>-1752171.13</v>
      </c>
      <c r="AG97" s="625">
        <v>0</v>
      </c>
      <c r="AI97" s="820">
        <v>3220000020</v>
      </c>
      <c r="AJ97" s="820" t="s">
        <v>3023</v>
      </c>
      <c r="AK97" s="821">
        <v>-1752171.13</v>
      </c>
      <c r="AL97" s="821">
        <v>0</v>
      </c>
      <c r="AM97" s="821">
        <v>0</v>
      </c>
      <c r="AN97" s="821">
        <v>-1752171.13</v>
      </c>
      <c r="AO97" s="821">
        <v>0</v>
      </c>
      <c r="BF97" s="820">
        <v>2111401003</v>
      </c>
      <c r="BG97" s="820" t="s">
        <v>2987</v>
      </c>
      <c r="BH97" s="821">
        <v>-781.29</v>
      </c>
      <c r="BI97" s="821">
        <v>0</v>
      </c>
      <c r="BJ97" s="821">
        <v>781.29</v>
      </c>
      <c r="BK97" s="821">
        <v>-1562.58</v>
      </c>
      <c r="BL97" s="821">
        <v>-781.29</v>
      </c>
    </row>
    <row r="98" spans="1:64">
      <c r="A98" s="622">
        <v>3220000018</v>
      </c>
      <c r="B98" s="623" t="s">
        <v>3021</v>
      </c>
      <c r="C98" s="624">
        <v>807683.36</v>
      </c>
      <c r="D98" s="624">
        <v>0</v>
      </c>
      <c r="E98" s="624">
        <v>0</v>
      </c>
      <c r="F98" s="624">
        <v>807683.36</v>
      </c>
      <c r="G98" s="625">
        <v>0</v>
      </c>
      <c r="I98" s="641">
        <v>3220000016</v>
      </c>
      <c r="J98" s="647" t="s">
        <v>3020</v>
      </c>
      <c r="K98" s="625">
        <v>0</v>
      </c>
      <c r="L98" s="625">
        <v>0</v>
      </c>
      <c r="M98" s="625">
        <v>0</v>
      </c>
      <c r="N98" s="625">
        <v>0</v>
      </c>
      <c r="O98" s="625">
        <v>0</v>
      </c>
      <c r="R98" s="823"/>
      <c r="S98" s="622">
        <v>3220000021</v>
      </c>
      <c r="T98" s="623" t="s">
        <v>3024</v>
      </c>
      <c r="U98" s="624">
        <v>-449940.32</v>
      </c>
      <c r="V98" s="624">
        <v>0</v>
      </c>
      <c r="W98" s="624">
        <v>0</v>
      </c>
      <c r="X98" s="624">
        <v>-449940.32</v>
      </c>
      <c r="Y98" s="625">
        <v>0</v>
      </c>
      <c r="AA98" s="622">
        <v>3220000021</v>
      </c>
      <c r="AB98" s="623" t="s">
        <v>3024</v>
      </c>
      <c r="AC98" s="624">
        <v>-449940.32</v>
      </c>
      <c r="AD98" s="624">
        <v>0</v>
      </c>
      <c r="AE98" s="624">
        <v>0</v>
      </c>
      <c r="AF98" s="624">
        <v>-449940.32</v>
      </c>
      <c r="AG98" s="625">
        <v>0</v>
      </c>
      <c r="AI98" s="820">
        <v>3220000021</v>
      </c>
      <c r="AJ98" s="820" t="s">
        <v>3024</v>
      </c>
      <c r="AK98" s="821">
        <v>-449940.32</v>
      </c>
      <c r="AL98" s="821">
        <v>0</v>
      </c>
      <c r="AM98" s="821">
        <v>0</v>
      </c>
      <c r="AN98" s="821">
        <v>-449940.32</v>
      </c>
      <c r="AO98" s="821">
        <v>0</v>
      </c>
      <c r="BF98" s="820">
        <v>2112</v>
      </c>
      <c r="BG98" s="820"/>
      <c r="BH98" s="821">
        <v>-315582.44</v>
      </c>
      <c r="BI98" s="821">
        <v>8062942.29</v>
      </c>
      <c r="BJ98" s="821">
        <v>8062942.29</v>
      </c>
      <c r="BK98" s="821">
        <v>-315582.44</v>
      </c>
      <c r="BL98" s="821">
        <v>0</v>
      </c>
    </row>
    <row r="99" spans="1:64">
      <c r="A99" s="622">
        <v>3220000019</v>
      </c>
      <c r="B99" s="623" t="s">
        <v>3022</v>
      </c>
      <c r="C99" s="624">
        <v>259910</v>
      </c>
      <c r="D99" s="624">
        <v>0</v>
      </c>
      <c r="E99" s="624">
        <v>0</v>
      </c>
      <c r="F99" s="624">
        <v>259910</v>
      </c>
      <c r="G99" s="625">
        <v>0</v>
      </c>
      <c r="I99" s="641">
        <v>3220000018</v>
      </c>
      <c r="J99" s="647" t="s">
        <v>3021</v>
      </c>
      <c r="K99" s="625">
        <v>0</v>
      </c>
      <c r="L99" s="625">
        <v>0</v>
      </c>
      <c r="M99" s="625">
        <v>0</v>
      </c>
      <c r="N99" s="625">
        <v>0</v>
      </c>
      <c r="O99" s="625">
        <v>0</v>
      </c>
      <c r="R99" s="823"/>
      <c r="S99" s="622">
        <v>3220000022</v>
      </c>
      <c r="T99" s="623" t="s">
        <v>3025</v>
      </c>
      <c r="U99" s="624">
        <v>4541705.7300000004</v>
      </c>
      <c r="V99" s="624">
        <v>0</v>
      </c>
      <c r="W99" s="624">
        <v>0</v>
      </c>
      <c r="X99" s="624">
        <v>4541705.7300000004</v>
      </c>
      <c r="Y99" s="625">
        <v>0</v>
      </c>
      <c r="AA99" s="622">
        <v>3220000022</v>
      </c>
      <c r="AB99" s="623" t="s">
        <v>3025</v>
      </c>
      <c r="AC99" s="624">
        <v>4541705.7300000004</v>
      </c>
      <c r="AD99" s="624">
        <v>389743.82</v>
      </c>
      <c r="AE99" s="624">
        <v>0</v>
      </c>
      <c r="AF99" s="624">
        <v>4931449.55</v>
      </c>
      <c r="AG99" s="625">
        <v>389743.82</v>
      </c>
      <c r="AI99" s="820">
        <v>3220000022</v>
      </c>
      <c r="AJ99" s="820" t="s">
        <v>3025</v>
      </c>
      <c r="AK99" s="821">
        <v>4931449.55</v>
      </c>
      <c r="AL99" s="821">
        <v>0</v>
      </c>
      <c r="AM99" s="821">
        <v>0</v>
      </c>
      <c r="AN99" s="821">
        <v>4931449.55</v>
      </c>
      <c r="AO99" s="821">
        <v>0</v>
      </c>
      <c r="BF99" s="820">
        <v>2112101001</v>
      </c>
      <c r="BG99" s="820" t="s">
        <v>2988</v>
      </c>
      <c r="BH99" s="821">
        <v>-179</v>
      </c>
      <c r="BI99" s="821">
        <v>7747538.8499999996</v>
      </c>
      <c r="BJ99" s="821">
        <v>7747538.8499999996</v>
      </c>
      <c r="BK99" s="821">
        <v>-179</v>
      </c>
      <c r="BL99" s="821">
        <v>0</v>
      </c>
    </row>
    <row r="100" spans="1:64">
      <c r="A100" s="622">
        <v>3220000020</v>
      </c>
      <c r="B100" s="623" t="s">
        <v>3023</v>
      </c>
      <c r="C100" s="624">
        <v>-1811893.15</v>
      </c>
      <c r="D100" s="624">
        <v>0</v>
      </c>
      <c r="E100" s="624">
        <v>0</v>
      </c>
      <c r="F100" s="624">
        <v>-1811893.15</v>
      </c>
      <c r="G100" s="625">
        <v>0</v>
      </c>
      <c r="I100" s="641">
        <v>3220000019</v>
      </c>
      <c r="J100" s="647" t="s">
        <v>3022</v>
      </c>
      <c r="K100" s="625">
        <v>0</v>
      </c>
      <c r="L100" s="625">
        <v>0</v>
      </c>
      <c r="M100" s="625">
        <v>0</v>
      </c>
      <c r="N100" s="625">
        <v>0</v>
      </c>
      <c r="O100" s="625">
        <v>0</v>
      </c>
      <c r="R100" s="823"/>
      <c r="S100" s="622">
        <v>3220000023</v>
      </c>
      <c r="T100" s="623" t="s">
        <v>3026</v>
      </c>
      <c r="U100" s="624">
        <v>535901.87</v>
      </c>
      <c r="V100" s="624">
        <v>0</v>
      </c>
      <c r="W100" s="624">
        <v>0</v>
      </c>
      <c r="X100" s="624">
        <v>535901.87</v>
      </c>
      <c r="Y100" s="625">
        <v>0</v>
      </c>
      <c r="AA100" s="622">
        <v>3220000023</v>
      </c>
      <c r="AB100" s="623" t="s">
        <v>3026</v>
      </c>
      <c r="AC100" s="624">
        <v>535901.87</v>
      </c>
      <c r="AD100" s="624">
        <v>0</v>
      </c>
      <c r="AE100" s="624">
        <v>0</v>
      </c>
      <c r="AF100" s="624">
        <v>535901.87</v>
      </c>
      <c r="AG100" s="625">
        <v>0</v>
      </c>
      <c r="AI100" s="820">
        <v>3220000023</v>
      </c>
      <c r="AJ100" s="820" t="s">
        <v>3026</v>
      </c>
      <c r="AK100" s="821">
        <v>535901.87</v>
      </c>
      <c r="AL100" s="821">
        <v>140824</v>
      </c>
      <c r="AM100" s="821">
        <v>0</v>
      </c>
      <c r="AN100" s="821">
        <v>676725.87</v>
      </c>
      <c r="AO100" s="821">
        <v>140824</v>
      </c>
      <c r="BF100" s="820">
        <v>2112102001</v>
      </c>
      <c r="BG100" s="820" t="s">
        <v>2989</v>
      </c>
      <c r="BH100" s="821">
        <v>-315403.44</v>
      </c>
      <c r="BI100" s="821">
        <v>315403.44</v>
      </c>
      <c r="BJ100" s="821">
        <v>315403.44</v>
      </c>
      <c r="BK100" s="821">
        <v>-315403.44</v>
      </c>
      <c r="BL100" s="821">
        <v>0</v>
      </c>
    </row>
    <row r="101" spans="1:64">
      <c r="A101" s="622">
        <v>3220000021</v>
      </c>
      <c r="B101" s="623" t="s">
        <v>3024</v>
      </c>
      <c r="C101" s="624">
        <v>-449940.32</v>
      </c>
      <c r="D101" s="624">
        <v>0</v>
      </c>
      <c r="E101" s="624">
        <v>0</v>
      </c>
      <c r="F101" s="624">
        <v>-449940.32</v>
      </c>
      <c r="G101" s="625">
        <v>0</v>
      </c>
      <c r="I101" s="641">
        <v>3220000020</v>
      </c>
      <c r="J101" s="647" t="s">
        <v>3023</v>
      </c>
      <c r="K101" s="625">
        <v>0</v>
      </c>
      <c r="L101" s="625">
        <v>0</v>
      </c>
      <c r="M101" s="625">
        <v>0</v>
      </c>
      <c r="N101" s="625">
        <v>0</v>
      </c>
      <c r="O101" s="625">
        <v>0</v>
      </c>
      <c r="R101" s="823"/>
      <c r="S101" s="622">
        <v>3220000024</v>
      </c>
      <c r="T101" s="623" t="s">
        <v>3027</v>
      </c>
      <c r="U101" s="624">
        <v>3175499.28</v>
      </c>
      <c r="V101" s="624">
        <v>86249</v>
      </c>
      <c r="W101" s="624">
        <v>0</v>
      </c>
      <c r="X101" s="624">
        <v>3261748.28</v>
      </c>
      <c r="Y101" s="625">
        <v>86249</v>
      </c>
      <c r="AA101" s="622">
        <v>3220000024</v>
      </c>
      <c r="AB101" s="623" t="s">
        <v>3027</v>
      </c>
      <c r="AC101" s="624">
        <v>3261748.28</v>
      </c>
      <c r="AD101" s="624">
        <v>6635.36</v>
      </c>
      <c r="AE101" s="624">
        <v>0</v>
      </c>
      <c r="AF101" s="624">
        <v>3268383.64</v>
      </c>
      <c r="AG101" s="625">
        <v>6635.36</v>
      </c>
      <c r="AI101" s="820">
        <v>3220000024</v>
      </c>
      <c r="AJ101" s="820" t="s">
        <v>3027</v>
      </c>
      <c r="AK101" s="821">
        <v>3268383.64</v>
      </c>
      <c r="AL101" s="821">
        <v>0</v>
      </c>
      <c r="AM101" s="821">
        <v>0</v>
      </c>
      <c r="AN101" s="821">
        <v>3268383.64</v>
      </c>
      <c r="AO101" s="821">
        <v>0</v>
      </c>
      <c r="BF101" s="820">
        <v>2113</v>
      </c>
      <c r="BG101" s="820"/>
      <c r="BH101" s="821">
        <v>0</v>
      </c>
      <c r="BI101" s="821">
        <v>1153486.42</v>
      </c>
      <c r="BJ101" s="821">
        <v>1153486.42</v>
      </c>
      <c r="BK101" s="821">
        <v>0</v>
      </c>
      <c r="BL101" s="821">
        <v>0</v>
      </c>
    </row>
    <row r="102" spans="1:64">
      <c r="A102" s="622">
        <v>3220000022</v>
      </c>
      <c r="B102" s="623" t="s">
        <v>3025</v>
      </c>
      <c r="C102" s="624">
        <v>4538985.53</v>
      </c>
      <c r="D102" s="624">
        <v>0</v>
      </c>
      <c r="E102" s="624">
        <v>0</v>
      </c>
      <c r="F102" s="624">
        <v>4538985.53</v>
      </c>
      <c r="G102" s="625">
        <v>0</v>
      </c>
      <c r="I102" s="641">
        <v>3220000021</v>
      </c>
      <c r="J102" s="647" t="s">
        <v>3024</v>
      </c>
      <c r="K102" s="625">
        <v>0</v>
      </c>
      <c r="L102" s="625">
        <v>0</v>
      </c>
      <c r="M102" s="625">
        <v>0</v>
      </c>
      <c r="N102" s="625">
        <v>0</v>
      </c>
      <c r="O102" s="625">
        <v>0</v>
      </c>
      <c r="R102" s="823"/>
      <c r="S102" s="622">
        <v>3220001000</v>
      </c>
      <c r="T102" s="623" t="s">
        <v>3028</v>
      </c>
      <c r="U102" s="624">
        <v>-555890.78</v>
      </c>
      <c r="V102" s="624">
        <v>0</v>
      </c>
      <c r="W102" s="624">
        <v>0</v>
      </c>
      <c r="X102" s="624">
        <v>-555890.78</v>
      </c>
      <c r="Y102" s="625">
        <v>0</v>
      </c>
      <c r="AA102" s="622">
        <v>3220001000</v>
      </c>
      <c r="AB102" s="623" t="s">
        <v>3028</v>
      </c>
      <c r="AC102" s="624">
        <v>-555890.78</v>
      </c>
      <c r="AD102" s="624">
        <v>0</v>
      </c>
      <c r="AE102" s="624">
        <v>0</v>
      </c>
      <c r="AF102" s="624">
        <v>-555890.78</v>
      </c>
      <c r="AG102" s="625">
        <v>0</v>
      </c>
      <c r="AI102" s="820">
        <v>3220001000</v>
      </c>
      <c r="AJ102" s="820" t="s">
        <v>3028</v>
      </c>
      <c r="AK102" s="821">
        <v>-555890.78</v>
      </c>
      <c r="AL102" s="821">
        <v>0</v>
      </c>
      <c r="AM102" s="821">
        <v>0</v>
      </c>
      <c r="AN102" s="821">
        <v>-555890.78</v>
      </c>
      <c r="AO102" s="821">
        <v>0</v>
      </c>
      <c r="BF102" s="820">
        <v>2113201001</v>
      </c>
      <c r="BG102" s="820" t="s">
        <v>3174</v>
      </c>
      <c r="BH102" s="821">
        <v>0</v>
      </c>
      <c r="BI102" s="821">
        <v>1153486.42</v>
      </c>
      <c r="BJ102" s="821">
        <v>1153486.42</v>
      </c>
      <c r="BK102" s="821">
        <v>0</v>
      </c>
      <c r="BL102" s="821">
        <v>0</v>
      </c>
    </row>
    <row r="103" spans="1:64">
      <c r="A103" s="622">
        <v>3220000023</v>
      </c>
      <c r="B103" s="623" t="s">
        <v>3026</v>
      </c>
      <c r="C103" s="624">
        <v>501901.87</v>
      </c>
      <c r="D103" s="624">
        <v>0</v>
      </c>
      <c r="E103" s="624">
        <v>0</v>
      </c>
      <c r="F103" s="624">
        <v>501901.87</v>
      </c>
      <c r="G103" s="625">
        <v>0</v>
      </c>
      <c r="I103" s="641">
        <v>3220000022</v>
      </c>
      <c r="J103" s="647" t="s">
        <v>3025</v>
      </c>
      <c r="K103" s="625">
        <v>0</v>
      </c>
      <c r="L103" s="625">
        <v>0</v>
      </c>
      <c r="M103" s="625">
        <v>0</v>
      </c>
      <c r="N103" s="625">
        <v>0</v>
      </c>
      <c r="O103" s="625">
        <v>0</v>
      </c>
      <c r="R103" s="823"/>
      <c r="S103" s="622">
        <v>3220001001</v>
      </c>
      <c r="T103" s="623" t="s">
        <v>3029</v>
      </c>
      <c r="U103" s="624">
        <v>-11620666.619999999</v>
      </c>
      <c r="V103" s="624">
        <v>0</v>
      </c>
      <c r="W103" s="624">
        <v>0</v>
      </c>
      <c r="X103" s="624">
        <v>-11620666.619999999</v>
      </c>
      <c r="Y103" s="625">
        <v>0</v>
      </c>
      <c r="AA103" s="622">
        <v>3220001001</v>
      </c>
      <c r="AB103" s="623" t="s">
        <v>3029</v>
      </c>
      <c r="AC103" s="624">
        <v>-11620666.619999999</v>
      </c>
      <c r="AD103" s="624">
        <v>0</v>
      </c>
      <c r="AE103" s="624">
        <v>0</v>
      </c>
      <c r="AF103" s="624">
        <v>-11620666.619999999</v>
      </c>
      <c r="AG103" s="625">
        <v>0</v>
      </c>
      <c r="AI103" s="820">
        <v>3220001001</v>
      </c>
      <c r="AJ103" s="820" t="s">
        <v>3029</v>
      </c>
      <c r="AK103" s="821">
        <v>-11620666.619999999</v>
      </c>
      <c r="AL103" s="821">
        <v>0</v>
      </c>
      <c r="AM103" s="821">
        <v>0</v>
      </c>
      <c r="AN103" s="821">
        <v>-11620666.619999999</v>
      </c>
      <c r="AO103" s="821">
        <v>0</v>
      </c>
      <c r="BF103" s="820">
        <v>2117</v>
      </c>
      <c r="BG103" s="820"/>
      <c r="BH103" s="821">
        <v>-975498.22</v>
      </c>
      <c r="BI103" s="821">
        <v>3953186.39</v>
      </c>
      <c r="BJ103" s="821">
        <v>4324585.4800000004</v>
      </c>
      <c r="BK103" s="821">
        <v>-1346897.31</v>
      </c>
      <c r="BL103" s="821">
        <v>-371399.09</v>
      </c>
    </row>
    <row r="104" spans="1:64">
      <c r="A104" s="622">
        <v>3220000024</v>
      </c>
      <c r="B104" s="623" t="s">
        <v>3027</v>
      </c>
      <c r="C104" s="624">
        <v>0</v>
      </c>
      <c r="D104" s="624">
        <v>5635685.4900000002</v>
      </c>
      <c r="E104" s="624">
        <v>2534422.5</v>
      </c>
      <c r="F104" s="624">
        <v>3101262.99</v>
      </c>
      <c r="G104" s="625">
        <v>3101262.99</v>
      </c>
      <c r="I104" s="641">
        <v>3220000023</v>
      </c>
      <c r="J104" s="647" t="s">
        <v>3026</v>
      </c>
      <c r="K104" s="625">
        <v>0</v>
      </c>
      <c r="L104" s="625">
        <v>0</v>
      </c>
      <c r="M104" s="625">
        <v>0</v>
      </c>
      <c r="N104" s="625">
        <v>0</v>
      </c>
      <c r="O104" s="625">
        <v>0</v>
      </c>
      <c r="R104" s="823"/>
      <c r="S104" s="622">
        <v>3220020001</v>
      </c>
      <c r="T104" s="623" t="s">
        <v>3030</v>
      </c>
      <c r="U104" s="624">
        <v>-5156394.21</v>
      </c>
      <c r="V104" s="624">
        <v>0</v>
      </c>
      <c r="W104" s="624">
        <v>0</v>
      </c>
      <c r="X104" s="624">
        <v>-5156394.21</v>
      </c>
      <c r="Y104" s="625">
        <v>0</v>
      </c>
      <c r="AA104" s="622">
        <v>3220020001</v>
      </c>
      <c r="AB104" s="623" t="s">
        <v>3030</v>
      </c>
      <c r="AC104" s="624">
        <v>-5156394.21</v>
      </c>
      <c r="AD104" s="624">
        <v>0</v>
      </c>
      <c r="AE104" s="624">
        <v>0</v>
      </c>
      <c r="AF104" s="624">
        <v>-5156394.21</v>
      </c>
      <c r="AG104" s="625">
        <v>0</v>
      </c>
      <c r="AI104" s="820">
        <v>3220020001</v>
      </c>
      <c r="AJ104" s="820" t="s">
        <v>3030</v>
      </c>
      <c r="AK104" s="821">
        <v>-5156394.21</v>
      </c>
      <c r="AL104" s="821">
        <v>0</v>
      </c>
      <c r="AM104" s="821">
        <v>0</v>
      </c>
      <c r="AN104" s="821">
        <v>-5156394.21</v>
      </c>
      <c r="AO104" s="821">
        <v>0</v>
      </c>
      <c r="BF104" s="820">
        <v>2117101003</v>
      </c>
      <c r="BG104" s="820" t="s">
        <v>2990</v>
      </c>
      <c r="BH104" s="821">
        <v>-715754.77</v>
      </c>
      <c r="BI104" s="821">
        <v>2585006.7400000002</v>
      </c>
      <c r="BJ104" s="821">
        <v>2812433.38</v>
      </c>
      <c r="BK104" s="821">
        <v>-943181.41</v>
      </c>
      <c r="BL104" s="821">
        <v>-227426.64</v>
      </c>
    </row>
    <row r="105" spans="1:64">
      <c r="A105" s="622">
        <v>3220001000</v>
      </c>
      <c r="B105" s="623" t="s">
        <v>3028</v>
      </c>
      <c r="C105" s="624">
        <v>-554466.38</v>
      </c>
      <c r="D105" s="624">
        <v>0</v>
      </c>
      <c r="E105" s="624">
        <v>1424.4</v>
      </c>
      <c r="F105" s="624">
        <v>-555890.78</v>
      </c>
      <c r="G105" s="625">
        <v>-1424.4</v>
      </c>
      <c r="I105" s="641">
        <v>3220000024</v>
      </c>
      <c r="J105" s="647" t="s">
        <v>3027</v>
      </c>
      <c r="K105" s="625">
        <v>3101262.99</v>
      </c>
      <c r="L105" s="625">
        <v>0</v>
      </c>
      <c r="M105" s="625">
        <v>1040</v>
      </c>
      <c r="N105" s="625">
        <v>3100222.99</v>
      </c>
      <c r="O105" s="625">
        <v>-1040</v>
      </c>
      <c r="R105" s="823"/>
      <c r="S105" s="622">
        <v>3220100100</v>
      </c>
      <c r="T105" s="623" t="s">
        <v>3031</v>
      </c>
      <c r="U105" s="624">
        <v>-320191.39</v>
      </c>
      <c r="V105" s="624">
        <v>0</v>
      </c>
      <c r="W105" s="624">
        <v>0</v>
      </c>
      <c r="X105" s="624">
        <v>-320191.39</v>
      </c>
      <c r="Y105" s="625">
        <v>0</v>
      </c>
      <c r="AA105" s="622">
        <v>3220100100</v>
      </c>
      <c r="AB105" s="623" t="s">
        <v>3031</v>
      </c>
      <c r="AC105" s="624">
        <v>-320191.39</v>
      </c>
      <c r="AD105" s="624">
        <v>0</v>
      </c>
      <c r="AE105" s="624">
        <v>0</v>
      </c>
      <c r="AF105" s="624">
        <v>-320191.39</v>
      </c>
      <c r="AG105" s="625">
        <v>0</v>
      </c>
      <c r="AI105" s="820">
        <v>3220100100</v>
      </c>
      <c r="AJ105" s="820" t="s">
        <v>3031</v>
      </c>
      <c r="AK105" s="821">
        <v>-320191.39</v>
      </c>
      <c r="AL105" s="821">
        <v>0</v>
      </c>
      <c r="AM105" s="821">
        <v>0</v>
      </c>
      <c r="AN105" s="821">
        <v>-320191.39</v>
      </c>
      <c r="AO105" s="821">
        <v>0</v>
      </c>
      <c r="BF105" s="820">
        <v>2117101004</v>
      </c>
      <c r="BG105" s="820" t="s">
        <v>2991</v>
      </c>
      <c r="BH105" s="821">
        <v>-392.27</v>
      </c>
      <c r="BI105" s="821">
        <v>6597</v>
      </c>
      <c r="BJ105" s="821">
        <v>7496.48</v>
      </c>
      <c r="BK105" s="821">
        <v>-1291.75</v>
      </c>
      <c r="BL105" s="821">
        <v>-899.48</v>
      </c>
    </row>
    <row r="106" spans="1:64">
      <c r="A106" s="622">
        <v>3220001001</v>
      </c>
      <c r="B106" s="623" t="s">
        <v>3029</v>
      </c>
      <c r="C106" s="624">
        <v>-5986405.5300000003</v>
      </c>
      <c r="D106" s="624">
        <v>0</v>
      </c>
      <c r="E106" s="624">
        <v>5634261.0899999999</v>
      </c>
      <c r="F106" s="624">
        <v>-11620666.619999999</v>
      </c>
      <c r="G106" s="625">
        <v>-5634261.0899999999</v>
      </c>
      <c r="I106" s="641">
        <v>3220001000</v>
      </c>
      <c r="J106" s="647" t="s">
        <v>3028</v>
      </c>
      <c r="K106" s="625">
        <v>-1424.4</v>
      </c>
      <c r="L106" s="625">
        <v>0</v>
      </c>
      <c r="M106" s="625">
        <v>0</v>
      </c>
      <c r="N106" s="625">
        <v>-1424.4</v>
      </c>
      <c r="O106" s="625">
        <v>0</v>
      </c>
      <c r="R106" s="823"/>
      <c r="S106" s="622">
        <v>3220100103</v>
      </c>
      <c r="T106" s="623" t="s">
        <v>3032</v>
      </c>
      <c r="U106" s="624">
        <v>-1255412.3999999999</v>
      </c>
      <c r="V106" s="624">
        <v>0</v>
      </c>
      <c r="W106" s="624">
        <v>0</v>
      </c>
      <c r="X106" s="624">
        <v>-1255412.3999999999</v>
      </c>
      <c r="Y106" s="625">
        <v>0</v>
      </c>
      <c r="AA106" s="622">
        <v>3220100103</v>
      </c>
      <c r="AB106" s="623" t="s">
        <v>3032</v>
      </c>
      <c r="AC106" s="624">
        <v>-1255412.3999999999</v>
      </c>
      <c r="AD106" s="624">
        <v>0</v>
      </c>
      <c r="AE106" s="624">
        <v>0</v>
      </c>
      <c r="AF106" s="624">
        <v>-1255412.3999999999</v>
      </c>
      <c r="AG106" s="625">
        <v>0</v>
      </c>
      <c r="AI106" s="820">
        <v>3220100103</v>
      </c>
      <c r="AJ106" s="820" t="s">
        <v>3032</v>
      </c>
      <c r="AK106" s="821">
        <v>-1255412.3999999999</v>
      </c>
      <c r="AL106" s="821">
        <v>0</v>
      </c>
      <c r="AM106" s="821">
        <v>0</v>
      </c>
      <c r="AN106" s="821">
        <v>-1255412.3999999999</v>
      </c>
      <c r="AO106" s="821">
        <v>0</v>
      </c>
      <c r="BF106" s="820">
        <v>2117101012</v>
      </c>
      <c r="BG106" s="820" t="s">
        <v>3309</v>
      </c>
      <c r="BH106" s="821">
        <v>0</v>
      </c>
      <c r="BI106" s="821">
        <v>0</v>
      </c>
      <c r="BJ106" s="821">
        <v>76.849999999999994</v>
      </c>
      <c r="BK106" s="821">
        <v>-76.849999999999994</v>
      </c>
      <c r="BL106" s="821">
        <v>-76.849999999999994</v>
      </c>
    </row>
    <row r="107" spans="1:64">
      <c r="A107" s="622">
        <v>3220020001</v>
      </c>
      <c r="B107" s="623" t="s">
        <v>3030</v>
      </c>
      <c r="C107" s="624">
        <v>-5156394.21</v>
      </c>
      <c r="D107" s="624">
        <v>0</v>
      </c>
      <c r="E107" s="624">
        <v>0</v>
      </c>
      <c r="F107" s="624">
        <v>-5156394.21</v>
      </c>
      <c r="G107" s="625">
        <v>0</v>
      </c>
      <c r="I107" s="641">
        <v>3220001001</v>
      </c>
      <c r="J107" s="647" t="s">
        <v>3029</v>
      </c>
      <c r="K107" s="625">
        <v>-5634261.0899999999</v>
      </c>
      <c r="L107" s="625">
        <v>0</v>
      </c>
      <c r="M107" s="625">
        <v>0</v>
      </c>
      <c r="N107" s="625">
        <v>-5634261.0899999999</v>
      </c>
      <c r="O107" s="625">
        <v>0</v>
      </c>
      <c r="R107" s="823"/>
      <c r="S107" s="622">
        <v>3220690201</v>
      </c>
      <c r="T107" s="623" t="s">
        <v>3031</v>
      </c>
      <c r="U107" s="624">
        <v>-2666627.69</v>
      </c>
      <c r="V107" s="624">
        <v>0</v>
      </c>
      <c r="W107" s="624">
        <v>427502.66</v>
      </c>
      <c r="X107" s="624">
        <v>-3094130.35</v>
      </c>
      <c r="Y107" s="625">
        <v>-427502.66</v>
      </c>
      <c r="AA107" s="622">
        <v>3220690201</v>
      </c>
      <c r="AB107" s="623" t="s">
        <v>3031</v>
      </c>
      <c r="AC107" s="624">
        <v>-3094130.35</v>
      </c>
      <c r="AD107" s="624">
        <v>0</v>
      </c>
      <c r="AE107" s="624">
        <v>0</v>
      </c>
      <c r="AF107" s="624">
        <v>-3094130.35</v>
      </c>
      <c r="AG107" s="625">
        <v>0</v>
      </c>
      <c r="AI107" s="820">
        <v>3220690201</v>
      </c>
      <c r="AJ107" s="820" t="s">
        <v>3031</v>
      </c>
      <c r="AK107" s="821">
        <v>-3094130.35</v>
      </c>
      <c r="AL107" s="821">
        <v>0</v>
      </c>
      <c r="AM107" s="821">
        <v>52414.39</v>
      </c>
      <c r="AN107" s="821">
        <v>-3146544.74</v>
      </c>
      <c r="AO107" s="821">
        <v>-52414.39</v>
      </c>
      <c r="BF107" s="820">
        <v>2117102004</v>
      </c>
      <c r="BG107" s="820" t="s">
        <v>3310</v>
      </c>
      <c r="BH107" s="821">
        <v>0</v>
      </c>
      <c r="BI107" s="821">
        <v>0</v>
      </c>
      <c r="BJ107" s="821">
        <v>7.69</v>
      </c>
      <c r="BK107" s="821">
        <v>-7.69</v>
      </c>
      <c r="BL107" s="821">
        <v>-7.69</v>
      </c>
    </row>
    <row r="108" spans="1:64">
      <c r="A108" s="622">
        <v>3220100100</v>
      </c>
      <c r="B108" s="623" t="s">
        <v>3031</v>
      </c>
      <c r="C108" s="624">
        <v>-320191.39</v>
      </c>
      <c r="D108" s="624">
        <v>0</v>
      </c>
      <c r="E108" s="624">
        <v>0</v>
      </c>
      <c r="F108" s="624">
        <v>-320191.39</v>
      </c>
      <c r="G108" s="625">
        <v>0</v>
      </c>
      <c r="I108" s="641">
        <v>3220020001</v>
      </c>
      <c r="J108" s="647" t="s">
        <v>3030</v>
      </c>
      <c r="K108" s="625">
        <v>0</v>
      </c>
      <c r="L108" s="625">
        <v>0</v>
      </c>
      <c r="M108" s="625">
        <v>0</v>
      </c>
      <c r="N108" s="625">
        <v>0</v>
      </c>
      <c r="O108" s="625">
        <v>0</v>
      </c>
      <c r="R108" s="823"/>
      <c r="S108" s="622">
        <v>3220690202</v>
      </c>
      <c r="T108" s="623" t="s">
        <v>3033</v>
      </c>
      <c r="U108" s="624">
        <v>-8599799.1500000004</v>
      </c>
      <c r="V108" s="624">
        <v>0</v>
      </c>
      <c r="W108" s="624">
        <v>70000</v>
      </c>
      <c r="X108" s="624">
        <v>-8669799.1500000004</v>
      </c>
      <c r="Y108" s="625">
        <v>-70000</v>
      </c>
      <c r="AA108" s="622">
        <v>3220690202</v>
      </c>
      <c r="AB108" s="623" t="s">
        <v>3033</v>
      </c>
      <c r="AC108" s="624">
        <v>-8669799.1500000004</v>
      </c>
      <c r="AD108" s="624">
        <v>0</v>
      </c>
      <c r="AE108" s="624">
        <v>396379.18</v>
      </c>
      <c r="AF108" s="624">
        <v>-9066178.3300000001</v>
      </c>
      <c r="AG108" s="625">
        <v>-396379.18</v>
      </c>
      <c r="AI108" s="820">
        <v>3220690202</v>
      </c>
      <c r="AJ108" s="820" t="s">
        <v>3033</v>
      </c>
      <c r="AK108" s="821">
        <v>-9066178.3300000001</v>
      </c>
      <c r="AL108" s="821">
        <v>0</v>
      </c>
      <c r="AM108" s="821">
        <v>140824</v>
      </c>
      <c r="AN108" s="821">
        <v>-9207002.3300000001</v>
      </c>
      <c r="AO108" s="821">
        <v>-140824</v>
      </c>
      <c r="BF108" s="820">
        <v>2117202004</v>
      </c>
      <c r="BG108" s="820" t="s">
        <v>2992</v>
      </c>
      <c r="BH108" s="821">
        <v>-54508.72</v>
      </c>
      <c r="BI108" s="821">
        <v>427635</v>
      </c>
      <c r="BJ108" s="821">
        <v>441713.84</v>
      </c>
      <c r="BK108" s="821">
        <v>-68587.56</v>
      </c>
      <c r="BL108" s="821">
        <v>-14078.84</v>
      </c>
    </row>
    <row r="109" spans="1:64">
      <c r="A109" s="622">
        <v>3220100103</v>
      </c>
      <c r="B109" s="623" t="s">
        <v>3032</v>
      </c>
      <c r="C109" s="624">
        <v>-1255412.3999999999</v>
      </c>
      <c r="D109" s="624">
        <v>0</v>
      </c>
      <c r="E109" s="624">
        <v>0</v>
      </c>
      <c r="F109" s="624">
        <v>-1255412.3999999999</v>
      </c>
      <c r="G109" s="625">
        <v>0</v>
      </c>
      <c r="I109" s="641">
        <v>3220100100</v>
      </c>
      <c r="J109" s="647" t="s">
        <v>3031</v>
      </c>
      <c r="K109" s="625">
        <v>0</v>
      </c>
      <c r="L109" s="625">
        <v>0</v>
      </c>
      <c r="M109" s="625">
        <v>0</v>
      </c>
      <c r="N109" s="625">
        <v>0</v>
      </c>
      <c r="O109" s="625">
        <v>0</v>
      </c>
      <c r="R109" s="823"/>
      <c r="S109" s="622">
        <v>3220690203</v>
      </c>
      <c r="T109" s="623" t="s">
        <v>3034</v>
      </c>
      <c r="U109" s="624">
        <v>-148000</v>
      </c>
      <c r="V109" s="624">
        <v>0</v>
      </c>
      <c r="W109" s="624">
        <v>15000</v>
      </c>
      <c r="X109" s="624">
        <v>-163000</v>
      </c>
      <c r="Y109" s="625">
        <v>-15000</v>
      </c>
      <c r="AA109" s="622">
        <v>3220690203</v>
      </c>
      <c r="AB109" s="623" t="s">
        <v>3034</v>
      </c>
      <c r="AC109" s="624">
        <v>-163000</v>
      </c>
      <c r="AD109" s="624">
        <v>0</v>
      </c>
      <c r="AE109" s="624">
        <v>0</v>
      </c>
      <c r="AF109" s="624">
        <v>-163000</v>
      </c>
      <c r="AG109" s="625">
        <v>0</v>
      </c>
      <c r="AI109" s="820">
        <v>3220690203</v>
      </c>
      <c r="AJ109" s="820" t="s">
        <v>3034</v>
      </c>
      <c r="AK109" s="821">
        <v>-163000</v>
      </c>
      <c r="AL109" s="821">
        <v>0</v>
      </c>
      <c r="AM109" s="821">
        <v>0</v>
      </c>
      <c r="AN109" s="821">
        <v>-163000</v>
      </c>
      <c r="AO109" s="821">
        <v>0</v>
      </c>
      <c r="BF109" s="820">
        <v>2117502102</v>
      </c>
      <c r="BG109" s="820" t="s">
        <v>2993</v>
      </c>
      <c r="BH109" s="821">
        <v>-77242.14</v>
      </c>
      <c r="BI109" s="821">
        <v>314569.71999999997</v>
      </c>
      <c r="BJ109" s="821">
        <v>346725.49</v>
      </c>
      <c r="BK109" s="821">
        <v>-109397.91</v>
      </c>
      <c r="BL109" s="821">
        <v>-32155.77</v>
      </c>
    </row>
    <row r="110" spans="1:64">
      <c r="A110" s="622">
        <v>3220690201</v>
      </c>
      <c r="B110" s="623" t="s">
        <v>3031</v>
      </c>
      <c r="C110" s="624">
        <v>-2571119.6800000002</v>
      </c>
      <c r="D110" s="624">
        <v>0</v>
      </c>
      <c r="E110" s="624">
        <v>0</v>
      </c>
      <c r="F110" s="624">
        <v>-2571119.6800000002</v>
      </c>
      <c r="G110" s="625">
        <v>0</v>
      </c>
      <c r="I110" s="641">
        <v>3220100103</v>
      </c>
      <c r="J110" s="647" t="s">
        <v>3032</v>
      </c>
      <c r="K110" s="625">
        <v>0</v>
      </c>
      <c r="L110" s="625">
        <v>0</v>
      </c>
      <c r="M110" s="625">
        <v>0</v>
      </c>
      <c r="N110" s="625">
        <v>0</v>
      </c>
      <c r="O110" s="625">
        <v>0</v>
      </c>
      <c r="R110" s="823"/>
      <c r="S110" s="622">
        <v>3220690204</v>
      </c>
      <c r="T110" s="623" t="s">
        <v>3032</v>
      </c>
      <c r="U110" s="624">
        <v>-4842064.0599999996</v>
      </c>
      <c r="V110" s="624">
        <v>0</v>
      </c>
      <c r="W110" s="624">
        <v>2845.8</v>
      </c>
      <c r="X110" s="624">
        <v>-4844909.8600000003</v>
      </c>
      <c r="Y110" s="625">
        <v>-2845.8</v>
      </c>
      <c r="AA110" s="622">
        <v>3220690204</v>
      </c>
      <c r="AB110" s="623" t="s">
        <v>3032</v>
      </c>
      <c r="AC110" s="624">
        <v>-4844909.8600000003</v>
      </c>
      <c r="AD110" s="624">
        <v>0</v>
      </c>
      <c r="AE110" s="624">
        <v>2845.8</v>
      </c>
      <c r="AF110" s="624">
        <v>-4847755.66</v>
      </c>
      <c r="AG110" s="625">
        <v>-2845.8</v>
      </c>
      <c r="AI110" s="820">
        <v>3220690204</v>
      </c>
      <c r="AJ110" s="820" t="s">
        <v>3032</v>
      </c>
      <c r="AK110" s="821">
        <v>-4847755.66</v>
      </c>
      <c r="AL110" s="821">
        <v>0</v>
      </c>
      <c r="AM110" s="821">
        <v>2845.8</v>
      </c>
      <c r="AN110" s="821">
        <v>-4850601.46</v>
      </c>
      <c r="AO110" s="821">
        <v>-2845.8</v>
      </c>
      <c r="BF110" s="820">
        <v>2117910001</v>
      </c>
      <c r="BG110" s="820" t="s">
        <v>2994</v>
      </c>
      <c r="BH110" s="821">
        <v>-120513.1</v>
      </c>
      <c r="BI110" s="821">
        <v>571546.72</v>
      </c>
      <c r="BJ110" s="821">
        <v>630965.32999999996</v>
      </c>
      <c r="BK110" s="821">
        <v>-179931.71</v>
      </c>
      <c r="BL110" s="821">
        <v>-59418.61</v>
      </c>
    </row>
    <row r="111" spans="1:64">
      <c r="A111" s="622">
        <v>3220690202</v>
      </c>
      <c r="B111" s="623" t="s">
        <v>3033</v>
      </c>
      <c r="C111" s="624">
        <v>-8503356.9299999997</v>
      </c>
      <c r="D111" s="624">
        <v>0</v>
      </c>
      <c r="E111" s="624">
        <v>0</v>
      </c>
      <c r="F111" s="624">
        <v>-8503356.9299999997</v>
      </c>
      <c r="G111" s="625">
        <v>0</v>
      </c>
      <c r="I111" s="641">
        <v>3220690201</v>
      </c>
      <c r="J111" s="647" t="s">
        <v>3031</v>
      </c>
      <c r="K111" s="625">
        <v>0</v>
      </c>
      <c r="L111" s="625">
        <v>0</v>
      </c>
      <c r="M111" s="625">
        <v>0</v>
      </c>
      <c r="N111" s="625">
        <v>0</v>
      </c>
      <c r="O111" s="625">
        <v>0</v>
      </c>
      <c r="R111" s="823"/>
      <c r="S111" s="622">
        <v>4159510701</v>
      </c>
      <c r="T111" s="623" t="s">
        <v>3081</v>
      </c>
      <c r="U111" s="624">
        <v>-86400</v>
      </c>
      <c r="V111" s="624">
        <v>0</v>
      </c>
      <c r="W111" s="624">
        <v>13200</v>
      </c>
      <c r="X111" s="624">
        <v>-99600</v>
      </c>
      <c r="Y111" s="625">
        <v>-13200</v>
      </c>
      <c r="AA111" s="622">
        <v>4159510701</v>
      </c>
      <c r="AB111" s="623" t="s">
        <v>3081</v>
      </c>
      <c r="AC111" s="624">
        <v>-99600</v>
      </c>
      <c r="AD111" s="624">
        <v>0</v>
      </c>
      <c r="AE111" s="624">
        <v>23600</v>
      </c>
      <c r="AF111" s="624">
        <v>-123200</v>
      </c>
      <c r="AG111" s="625">
        <v>-23600</v>
      </c>
      <c r="AI111" s="820">
        <v>4159510701</v>
      </c>
      <c r="AJ111" s="820" t="s">
        <v>3081</v>
      </c>
      <c r="AK111" s="821">
        <v>-123200</v>
      </c>
      <c r="AL111" s="821">
        <v>0</v>
      </c>
      <c r="AM111" s="821">
        <v>27200</v>
      </c>
      <c r="AN111" s="821">
        <v>-150400</v>
      </c>
      <c r="AO111" s="821">
        <v>-27200</v>
      </c>
      <c r="BF111" s="820">
        <v>2117912000</v>
      </c>
      <c r="BG111" s="820" t="s">
        <v>2995</v>
      </c>
      <c r="BH111" s="821">
        <v>-720</v>
      </c>
      <c r="BI111" s="821">
        <v>0</v>
      </c>
      <c r="BJ111" s="821">
        <v>720</v>
      </c>
      <c r="BK111" s="821">
        <v>-1440</v>
      </c>
      <c r="BL111" s="821">
        <v>-720</v>
      </c>
    </row>
    <row r="112" spans="1:64">
      <c r="A112" s="622">
        <v>3220690203</v>
      </c>
      <c r="B112" s="623" t="s">
        <v>3034</v>
      </c>
      <c r="C112" s="624">
        <v>-148000</v>
      </c>
      <c r="D112" s="624">
        <v>0</v>
      </c>
      <c r="E112" s="624">
        <v>0</v>
      </c>
      <c r="F112" s="624">
        <v>-148000</v>
      </c>
      <c r="G112" s="625">
        <v>0</v>
      </c>
      <c r="I112" s="641">
        <v>3220690202</v>
      </c>
      <c r="J112" s="647" t="s">
        <v>3033</v>
      </c>
      <c r="K112" s="625">
        <v>0</v>
      </c>
      <c r="L112" s="625">
        <v>0</v>
      </c>
      <c r="M112" s="625">
        <v>0</v>
      </c>
      <c r="N112" s="625">
        <v>0</v>
      </c>
      <c r="O112" s="625">
        <v>0</v>
      </c>
      <c r="R112" s="823"/>
      <c r="S112" s="622">
        <v>4159510710</v>
      </c>
      <c r="T112" s="623" t="s">
        <v>3035</v>
      </c>
      <c r="U112" s="624">
        <v>-660</v>
      </c>
      <c r="V112" s="624">
        <v>0</v>
      </c>
      <c r="W112" s="624">
        <v>240</v>
      </c>
      <c r="X112" s="624">
        <v>-900</v>
      </c>
      <c r="Y112" s="625">
        <v>-240</v>
      </c>
      <c r="AA112" s="622">
        <v>4159510710</v>
      </c>
      <c r="AB112" s="623" t="s">
        <v>3035</v>
      </c>
      <c r="AC112" s="624">
        <v>-900</v>
      </c>
      <c r="AD112" s="624">
        <v>0</v>
      </c>
      <c r="AE112" s="624">
        <v>300</v>
      </c>
      <c r="AF112" s="624">
        <v>-1200</v>
      </c>
      <c r="AG112" s="625">
        <v>-300</v>
      </c>
      <c r="AI112" s="820">
        <v>4159510710</v>
      </c>
      <c r="AJ112" s="820" t="s">
        <v>3035</v>
      </c>
      <c r="AK112" s="821">
        <v>-1200</v>
      </c>
      <c r="AL112" s="821">
        <v>0</v>
      </c>
      <c r="AM112" s="821">
        <v>0</v>
      </c>
      <c r="AN112" s="821">
        <v>-1200</v>
      </c>
      <c r="AO112" s="821">
        <v>0</v>
      </c>
      <c r="BF112" s="820">
        <v>2117918000</v>
      </c>
      <c r="BG112" s="820" t="s">
        <v>2996</v>
      </c>
      <c r="BH112" s="821">
        <v>-857.81</v>
      </c>
      <c r="BI112" s="821">
        <v>0</v>
      </c>
      <c r="BJ112" s="821">
        <v>857.81</v>
      </c>
      <c r="BK112" s="821">
        <v>-1715.62</v>
      </c>
      <c r="BL112" s="821">
        <v>-857.81</v>
      </c>
    </row>
    <row r="113" spans="1:64">
      <c r="A113" s="622">
        <v>3220690204</v>
      </c>
      <c r="B113" s="623" t="s">
        <v>3032</v>
      </c>
      <c r="C113" s="624">
        <v>-4818165.46</v>
      </c>
      <c r="D113" s="624">
        <v>0</v>
      </c>
      <c r="E113" s="624">
        <v>0</v>
      </c>
      <c r="F113" s="624">
        <v>-4818165.46</v>
      </c>
      <c r="G113" s="625">
        <v>0</v>
      </c>
      <c r="I113" s="641">
        <v>3220690203</v>
      </c>
      <c r="J113" s="647" t="s">
        <v>3034</v>
      </c>
      <c r="K113" s="625">
        <v>0</v>
      </c>
      <c r="L113" s="625">
        <v>0</v>
      </c>
      <c r="M113" s="625">
        <v>0</v>
      </c>
      <c r="N113" s="625">
        <v>0</v>
      </c>
      <c r="O113" s="625">
        <v>0</v>
      </c>
      <c r="R113" s="823"/>
      <c r="S113" s="622">
        <v>4159510715</v>
      </c>
      <c r="T113" s="623" t="s">
        <v>3036</v>
      </c>
      <c r="U113" s="624">
        <v>-23920</v>
      </c>
      <c r="V113" s="624">
        <v>0</v>
      </c>
      <c r="W113" s="624">
        <v>0</v>
      </c>
      <c r="X113" s="624">
        <v>-23920</v>
      </c>
      <c r="Y113" s="625">
        <v>0</v>
      </c>
      <c r="AA113" s="622">
        <v>4159510715</v>
      </c>
      <c r="AB113" s="623" t="s">
        <v>3036</v>
      </c>
      <c r="AC113" s="624">
        <v>-23920</v>
      </c>
      <c r="AD113" s="624">
        <v>0</v>
      </c>
      <c r="AE113" s="624">
        <v>7360</v>
      </c>
      <c r="AF113" s="624">
        <v>-31280</v>
      </c>
      <c r="AG113" s="625">
        <v>-7360</v>
      </c>
      <c r="AI113" s="820">
        <v>4159510715</v>
      </c>
      <c r="AJ113" s="820" t="s">
        <v>3036</v>
      </c>
      <c r="AK113" s="821">
        <v>-31280</v>
      </c>
      <c r="AL113" s="821">
        <v>0</v>
      </c>
      <c r="AM113" s="821">
        <v>34960</v>
      </c>
      <c r="AN113" s="821">
        <v>-66240</v>
      </c>
      <c r="AO113" s="821">
        <v>-34960</v>
      </c>
      <c r="BF113" s="820">
        <v>2117918001</v>
      </c>
      <c r="BG113" s="820" t="s">
        <v>2997</v>
      </c>
      <c r="BH113" s="821">
        <v>-0.04</v>
      </c>
      <c r="BI113" s="821">
        <v>0</v>
      </c>
      <c r="BJ113" s="821">
        <v>0.04</v>
      </c>
      <c r="BK113" s="821">
        <v>-0.08</v>
      </c>
      <c r="BL113" s="821">
        <v>-0.04</v>
      </c>
    </row>
    <row r="114" spans="1:64">
      <c r="A114" s="622">
        <v>4159510710</v>
      </c>
      <c r="B114" s="623" t="s">
        <v>3035</v>
      </c>
      <c r="C114" s="624">
        <v>0</v>
      </c>
      <c r="D114" s="624">
        <v>420</v>
      </c>
      <c r="E114" s="624">
        <v>840</v>
      </c>
      <c r="F114" s="624">
        <v>-420</v>
      </c>
      <c r="G114" s="625">
        <v>-420</v>
      </c>
      <c r="I114" s="641">
        <v>3220690204</v>
      </c>
      <c r="J114" s="647" t="s">
        <v>3032</v>
      </c>
      <c r="K114" s="625">
        <v>0</v>
      </c>
      <c r="L114" s="625">
        <v>0</v>
      </c>
      <c r="M114" s="625">
        <v>0</v>
      </c>
      <c r="N114" s="625">
        <v>0</v>
      </c>
      <c r="O114" s="625">
        <v>0</v>
      </c>
      <c r="R114" s="823"/>
      <c r="S114" s="622">
        <v>4162610061</v>
      </c>
      <c r="T114" s="623" t="s">
        <v>3037</v>
      </c>
      <c r="U114" s="624">
        <v>-713</v>
      </c>
      <c r="V114" s="624">
        <v>0</v>
      </c>
      <c r="W114" s="624">
        <v>165</v>
      </c>
      <c r="X114" s="624">
        <v>-878</v>
      </c>
      <c r="Y114" s="625">
        <v>-165</v>
      </c>
      <c r="AA114" s="622">
        <v>4162610061</v>
      </c>
      <c r="AB114" s="623" t="s">
        <v>3037</v>
      </c>
      <c r="AC114" s="624">
        <v>-878</v>
      </c>
      <c r="AD114" s="624">
        <v>0</v>
      </c>
      <c r="AE114" s="624">
        <v>123</v>
      </c>
      <c r="AF114" s="624">
        <v>-1001</v>
      </c>
      <c r="AG114" s="625">
        <v>-123</v>
      </c>
      <c r="AI114" s="820">
        <v>4162610061</v>
      </c>
      <c r="AJ114" s="820" t="s">
        <v>3037</v>
      </c>
      <c r="AK114" s="821">
        <v>-1001</v>
      </c>
      <c r="AL114" s="821">
        <v>0</v>
      </c>
      <c r="AM114" s="821">
        <v>1984</v>
      </c>
      <c r="AN114" s="821">
        <v>-2985</v>
      </c>
      <c r="AO114" s="821">
        <v>-1984</v>
      </c>
      <c r="BF114" s="820">
        <v>2117918002</v>
      </c>
      <c r="BG114" s="820" t="s">
        <v>2998</v>
      </c>
      <c r="BH114" s="821">
        <v>-4388.99</v>
      </c>
      <c r="BI114" s="821">
        <v>0</v>
      </c>
      <c r="BJ114" s="821">
        <v>4388.99</v>
      </c>
      <c r="BK114" s="821">
        <v>-8777.98</v>
      </c>
      <c r="BL114" s="821">
        <v>-4388.99</v>
      </c>
    </row>
    <row r="115" spans="1:64">
      <c r="A115" s="622">
        <v>4159510715</v>
      </c>
      <c r="B115" s="623" t="s">
        <v>3036</v>
      </c>
      <c r="C115" s="624">
        <v>0</v>
      </c>
      <c r="D115" s="624">
        <v>5520</v>
      </c>
      <c r="E115" s="624">
        <v>11040</v>
      </c>
      <c r="F115" s="624">
        <v>-5520</v>
      </c>
      <c r="G115" s="625">
        <v>-5520</v>
      </c>
      <c r="I115" s="641">
        <v>3252000001</v>
      </c>
      <c r="J115" s="647" t="s">
        <v>3080</v>
      </c>
      <c r="K115" s="625">
        <v>0</v>
      </c>
      <c r="L115" s="625">
        <v>1040</v>
      </c>
      <c r="M115" s="625">
        <v>1040</v>
      </c>
      <c r="N115" s="625">
        <v>0</v>
      </c>
      <c r="O115" s="625">
        <v>0</v>
      </c>
      <c r="R115" s="823"/>
      <c r="S115" s="622">
        <v>4169610153</v>
      </c>
      <c r="T115" s="623" t="s">
        <v>3176</v>
      </c>
      <c r="U115" s="624">
        <v>-30000</v>
      </c>
      <c r="V115" s="624">
        <v>0</v>
      </c>
      <c r="W115" s="624">
        <v>0</v>
      </c>
      <c r="X115" s="624">
        <v>-30000</v>
      </c>
      <c r="Y115" s="625">
        <v>0</v>
      </c>
      <c r="AA115" s="622">
        <v>4169610153</v>
      </c>
      <c r="AB115" s="623" t="s">
        <v>3176</v>
      </c>
      <c r="AC115" s="624">
        <v>-30000</v>
      </c>
      <c r="AD115" s="624">
        <v>0</v>
      </c>
      <c r="AE115" s="624">
        <v>5000</v>
      </c>
      <c r="AF115" s="624">
        <v>-35000</v>
      </c>
      <c r="AG115" s="625">
        <v>-5000</v>
      </c>
      <c r="AI115" s="820">
        <v>4169610153</v>
      </c>
      <c r="AJ115" s="820" t="s">
        <v>3176</v>
      </c>
      <c r="AK115" s="821">
        <v>-35000</v>
      </c>
      <c r="AL115" s="821">
        <v>0</v>
      </c>
      <c r="AM115" s="821">
        <v>0</v>
      </c>
      <c r="AN115" s="821">
        <v>-35000</v>
      </c>
      <c r="AO115" s="821">
        <v>0</v>
      </c>
      <c r="BF115" s="820">
        <v>2117918004</v>
      </c>
      <c r="BG115" s="820" t="s">
        <v>2999</v>
      </c>
      <c r="BH115" s="821">
        <v>-0.66</v>
      </c>
      <c r="BI115" s="821">
        <v>46983.21</v>
      </c>
      <c r="BJ115" s="821">
        <v>75535.86</v>
      </c>
      <c r="BK115" s="821">
        <v>-28553.31</v>
      </c>
      <c r="BL115" s="821">
        <v>-28552.65</v>
      </c>
    </row>
    <row r="116" spans="1:64">
      <c r="A116" s="622">
        <v>4162610061</v>
      </c>
      <c r="B116" s="623" t="s">
        <v>3037</v>
      </c>
      <c r="C116" s="624">
        <v>0</v>
      </c>
      <c r="D116" s="624">
        <v>161</v>
      </c>
      <c r="E116" s="624">
        <v>392</v>
      </c>
      <c r="F116" s="624">
        <v>-231</v>
      </c>
      <c r="G116" s="625">
        <v>-231</v>
      </c>
      <c r="I116" s="641">
        <v>4159510701</v>
      </c>
      <c r="J116" s="647" t="s">
        <v>3081</v>
      </c>
      <c r="K116" s="625">
        <v>0</v>
      </c>
      <c r="L116" s="625">
        <v>0</v>
      </c>
      <c r="M116" s="625">
        <v>39200</v>
      </c>
      <c r="N116" s="625">
        <v>-39200</v>
      </c>
      <c r="O116" s="625">
        <v>-39200</v>
      </c>
      <c r="R116" s="823"/>
      <c r="S116" s="622">
        <v>4169610162</v>
      </c>
      <c r="T116" s="623" t="s">
        <v>3038</v>
      </c>
      <c r="U116" s="624">
        <v>-2500</v>
      </c>
      <c r="V116" s="624">
        <v>0</v>
      </c>
      <c r="W116" s="624">
        <v>0</v>
      </c>
      <c r="X116" s="624">
        <v>-2500</v>
      </c>
      <c r="Y116" s="625">
        <v>0</v>
      </c>
      <c r="AA116" s="622">
        <v>4169610162</v>
      </c>
      <c r="AB116" s="623" t="s">
        <v>3038</v>
      </c>
      <c r="AC116" s="624">
        <v>-2500</v>
      </c>
      <c r="AD116" s="624">
        <v>0</v>
      </c>
      <c r="AE116" s="624">
        <v>0</v>
      </c>
      <c r="AF116" s="624">
        <v>-2500</v>
      </c>
      <c r="AG116" s="625">
        <v>0</v>
      </c>
      <c r="AI116" s="820">
        <v>4169610162</v>
      </c>
      <c r="AJ116" s="820" t="s">
        <v>3038</v>
      </c>
      <c r="AK116" s="821">
        <v>-2500</v>
      </c>
      <c r="AL116" s="821">
        <v>2500</v>
      </c>
      <c r="AM116" s="821">
        <v>5000</v>
      </c>
      <c r="AN116" s="821">
        <v>-5000</v>
      </c>
      <c r="AO116" s="821">
        <v>-2500</v>
      </c>
      <c r="BF116" s="820">
        <v>2117918005</v>
      </c>
      <c r="BG116" s="820" t="s">
        <v>3000</v>
      </c>
      <c r="BH116" s="821">
        <v>-812.95</v>
      </c>
      <c r="BI116" s="821">
        <v>0</v>
      </c>
      <c r="BJ116" s="821">
        <v>812.95</v>
      </c>
      <c r="BK116" s="821">
        <v>-1625.9</v>
      </c>
      <c r="BL116" s="821">
        <v>-812.95</v>
      </c>
    </row>
    <row r="117" spans="1:64">
      <c r="A117" s="622">
        <v>4169610162</v>
      </c>
      <c r="B117" s="623" t="s">
        <v>3038</v>
      </c>
      <c r="C117" s="624">
        <v>0</v>
      </c>
      <c r="D117" s="624">
        <v>0</v>
      </c>
      <c r="E117" s="624">
        <v>2500</v>
      </c>
      <c r="F117" s="624">
        <v>-2500</v>
      </c>
      <c r="G117" s="625">
        <v>-2500</v>
      </c>
      <c r="I117" s="641">
        <v>4159510710</v>
      </c>
      <c r="J117" s="647" t="s">
        <v>3035</v>
      </c>
      <c r="K117" s="625">
        <v>-420</v>
      </c>
      <c r="L117" s="625">
        <v>0</v>
      </c>
      <c r="M117" s="625">
        <v>0</v>
      </c>
      <c r="N117" s="625">
        <v>-420</v>
      </c>
      <c r="O117" s="625">
        <v>0</v>
      </c>
      <c r="R117" s="823"/>
      <c r="S117" s="622">
        <v>4169610903</v>
      </c>
      <c r="T117" s="623" t="s">
        <v>3177</v>
      </c>
      <c r="U117" s="624">
        <v>-871000</v>
      </c>
      <c r="V117" s="624">
        <v>0</v>
      </c>
      <c r="W117" s="624">
        <v>0</v>
      </c>
      <c r="X117" s="624">
        <v>-871000</v>
      </c>
      <c r="Y117" s="625">
        <v>0</v>
      </c>
      <c r="AA117" s="622">
        <v>4169610903</v>
      </c>
      <c r="AB117" s="623" t="s">
        <v>3177</v>
      </c>
      <c r="AC117" s="624">
        <v>-871000</v>
      </c>
      <c r="AD117" s="624">
        <v>30000</v>
      </c>
      <c r="AE117" s="624">
        <v>60000</v>
      </c>
      <c r="AF117" s="624">
        <v>-901000</v>
      </c>
      <c r="AG117" s="625">
        <v>-30000</v>
      </c>
      <c r="AI117" s="820">
        <v>4169610903</v>
      </c>
      <c r="AJ117" s="820" t="s">
        <v>3177</v>
      </c>
      <c r="AK117" s="821">
        <v>-901000</v>
      </c>
      <c r="AL117" s="821">
        <v>27075</v>
      </c>
      <c r="AM117" s="821">
        <v>54150</v>
      </c>
      <c r="AN117" s="821">
        <v>-928075</v>
      </c>
      <c r="AO117" s="821">
        <v>-27075</v>
      </c>
      <c r="BF117" s="820">
        <v>2117918006</v>
      </c>
      <c r="BG117" s="820" t="s">
        <v>3001</v>
      </c>
      <c r="BH117" s="821">
        <v>-306.77</v>
      </c>
      <c r="BI117" s="821">
        <v>0</v>
      </c>
      <c r="BJ117" s="821">
        <v>306.77</v>
      </c>
      <c r="BK117" s="821">
        <v>-613.54</v>
      </c>
      <c r="BL117" s="821">
        <v>-306.77</v>
      </c>
    </row>
    <row r="118" spans="1:64">
      <c r="A118" s="622">
        <v>4213831000</v>
      </c>
      <c r="B118" s="623" t="s">
        <v>3039</v>
      </c>
      <c r="C118" s="624">
        <v>0</v>
      </c>
      <c r="D118" s="624">
        <v>0</v>
      </c>
      <c r="E118" s="624">
        <v>1624789</v>
      </c>
      <c r="F118" s="624">
        <v>-1624789</v>
      </c>
      <c r="G118" s="625">
        <v>-1624789</v>
      </c>
      <c r="I118" s="641">
        <v>4159510715</v>
      </c>
      <c r="J118" s="647" t="s">
        <v>3036</v>
      </c>
      <c r="K118" s="625">
        <v>-5520</v>
      </c>
      <c r="L118" s="625">
        <v>0</v>
      </c>
      <c r="M118" s="625">
        <v>9200</v>
      </c>
      <c r="N118" s="625">
        <v>-14720</v>
      </c>
      <c r="O118" s="625">
        <v>-9200</v>
      </c>
      <c r="R118" s="823"/>
      <c r="S118" s="622">
        <v>4173711005</v>
      </c>
      <c r="T118" s="623" t="s">
        <v>3178</v>
      </c>
      <c r="U118" s="624">
        <v>-1939</v>
      </c>
      <c r="V118" s="624">
        <v>0</v>
      </c>
      <c r="W118" s="624">
        <v>571</v>
      </c>
      <c r="X118" s="624">
        <v>-2510</v>
      </c>
      <c r="Y118" s="625">
        <v>-571</v>
      </c>
      <c r="AA118" s="622">
        <v>4173711005</v>
      </c>
      <c r="AB118" s="623" t="s">
        <v>3178</v>
      </c>
      <c r="AC118" s="624">
        <v>-2510</v>
      </c>
      <c r="AD118" s="624">
        <v>0</v>
      </c>
      <c r="AE118" s="624">
        <v>2219</v>
      </c>
      <c r="AF118" s="624">
        <v>-4729</v>
      </c>
      <c r="AG118" s="625">
        <v>-2219</v>
      </c>
      <c r="AI118" s="820">
        <v>4173711005</v>
      </c>
      <c r="AJ118" s="820" t="s">
        <v>3178</v>
      </c>
      <c r="AK118" s="821">
        <v>-4729</v>
      </c>
      <c r="AL118" s="821">
        <v>0</v>
      </c>
      <c r="AM118" s="821">
        <v>0</v>
      </c>
      <c r="AN118" s="821">
        <v>-4729</v>
      </c>
      <c r="AO118" s="821">
        <v>0</v>
      </c>
      <c r="BF118" s="820">
        <v>2117919003</v>
      </c>
      <c r="BG118" s="820" t="s">
        <v>3175</v>
      </c>
      <c r="BH118" s="821">
        <v>0</v>
      </c>
      <c r="BI118" s="821">
        <v>848</v>
      </c>
      <c r="BJ118" s="821">
        <v>2544</v>
      </c>
      <c r="BK118" s="821">
        <v>-1696</v>
      </c>
      <c r="BL118" s="821">
        <v>-1696</v>
      </c>
    </row>
    <row r="119" spans="1:64">
      <c r="A119" s="622">
        <v>4213832000</v>
      </c>
      <c r="B119" s="623" t="s">
        <v>3040</v>
      </c>
      <c r="C119" s="624">
        <v>0</v>
      </c>
      <c r="D119" s="624">
        <v>0</v>
      </c>
      <c r="E119" s="624">
        <v>187131</v>
      </c>
      <c r="F119" s="624">
        <v>-187131</v>
      </c>
      <c r="G119" s="625">
        <v>-187131</v>
      </c>
      <c r="I119" s="641">
        <v>4162610061</v>
      </c>
      <c r="J119" s="647" t="s">
        <v>3037</v>
      </c>
      <c r="K119" s="625">
        <v>-231</v>
      </c>
      <c r="L119" s="625">
        <v>0</v>
      </c>
      <c r="M119" s="625">
        <v>147</v>
      </c>
      <c r="N119" s="625">
        <v>-378</v>
      </c>
      <c r="O119" s="625">
        <v>-147</v>
      </c>
      <c r="R119" s="823"/>
      <c r="S119" s="622">
        <v>4213831000</v>
      </c>
      <c r="T119" s="623" t="s">
        <v>3039</v>
      </c>
      <c r="U119" s="624">
        <v>-3363573</v>
      </c>
      <c r="V119" s="624">
        <v>0</v>
      </c>
      <c r="W119" s="624">
        <v>0</v>
      </c>
      <c r="X119" s="624">
        <v>-3363573</v>
      </c>
      <c r="Y119" s="625">
        <v>0</v>
      </c>
      <c r="AA119" s="622">
        <v>4213831000</v>
      </c>
      <c r="AB119" s="623" t="s">
        <v>3039</v>
      </c>
      <c r="AC119" s="624">
        <v>-3363573</v>
      </c>
      <c r="AD119" s="624">
        <v>0</v>
      </c>
      <c r="AE119" s="624">
        <v>1567254</v>
      </c>
      <c r="AF119" s="624">
        <v>-4930827</v>
      </c>
      <c r="AG119" s="625">
        <v>-1567254</v>
      </c>
      <c r="AI119" s="820">
        <v>4213831000</v>
      </c>
      <c r="AJ119" s="820" t="s">
        <v>3039</v>
      </c>
      <c r="AK119" s="821">
        <v>-4930827</v>
      </c>
      <c r="AL119" s="821">
        <v>0</v>
      </c>
      <c r="AM119" s="821">
        <v>2234565</v>
      </c>
      <c r="AN119" s="821">
        <v>-7165392</v>
      </c>
      <c r="AO119" s="821">
        <v>-2234565</v>
      </c>
      <c r="BF119" s="820">
        <v>2119</v>
      </c>
      <c r="BG119" s="820"/>
      <c r="BH119" s="821">
        <v>-3074958.25</v>
      </c>
      <c r="BI119" s="821">
        <v>13129145.18</v>
      </c>
      <c r="BJ119" s="821">
        <v>13326280.789999999</v>
      </c>
      <c r="BK119" s="821">
        <v>-3272093.86</v>
      </c>
      <c r="BL119" s="821">
        <v>-197135.61</v>
      </c>
    </row>
    <row r="120" spans="1:64">
      <c r="A120" s="622">
        <v>4213833000</v>
      </c>
      <c r="B120" s="623" t="s">
        <v>3041</v>
      </c>
      <c r="C120" s="624">
        <v>0</v>
      </c>
      <c r="D120" s="624">
        <v>0</v>
      </c>
      <c r="E120" s="624">
        <v>154990</v>
      </c>
      <c r="F120" s="624">
        <v>-154990</v>
      </c>
      <c r="G120" s="625">
        <v>-154990</v>
      </c>
      <c r="I120" s="641">
        <v>4169610162</v>
      </c>
      <c r="J120" s="647" t="s">
        <v>3038</v>
      </c>
      <c r="K120" s="625">
        <v>-2500</v>
      </c>
      <c r="L120" s="625">
        <v>0</v>
      </c>
      <c r="M120" s="625">
        <v>0</v>
      </c>
      <c r="N120" s="625">
        <v>-2500</v>
      </c>
      <c r="O120" s="625">
        <v>0</v>
      </c>
      <c r="R120" s="823"/>
      <c r="S120" s="622">
        <v>4213832000</v>
      </c>
      <c r="T120" s="623" t="s">
        <v>3040</v>
      </c>
      <c r="U120" s="624">
        <v>-306960</v>
      </c>
      <c r="V120" s="624">
        <v>0</v>
      </c>
      <c r="W120" s="624">
        <v>0</v>
      </c>
      <c r="X120" s="624">
        <v>-306960</v>
      </c>
      <c r="Y120" s="625">
        <v>0</v>
      </c>
      <c r="AA120" s="622">
        <v>4213832000</v>
      </c>
      <c r="AB120" s="623" t="s">
        <v>3040</v>
      </c>
      <c r="AC120" s="624">
        <v>-306960</v>
      </c>
      <c r="AD120" s="624">
        <v>0</v>
      </c>
      <c r="AE120" s="624">
        <v>3900</v>
      </c>
      <c r="AF120" s="624">
        <v>-310860</v>
      </c>
      <c r="AG120" s="625">
        <v>-3900</v>
      </c>
      <c r="AI120" s="820">
        <v>4213832000</v>
      </c>
      <c r="AJ120" s="820" t="s">
        <v>3040</v>
      </c>
      <c r="AK120" s="821">
        <v>-310860</v>
      </c>
      <c r="AL120" s="821">
        <v>0</v>
      </c>
      <c r="AM120" s="821">
        <v>7659</v>
      </c>
      <c r="AN120" s="821">
        <v>-318519</v>
      </c>
      <c r="AO120" s="821">
        <v>-7659</v>
      </c>
      <c r="BF120" s="820">
        <v>2119904002</v>
      </c>
      <c r="BG120" s="820" t="s">
        <v>3079</v>
      </c>
      <c r="BH120" s="821">
        <v>0</v>
      </c>
      <c r="BI120" s="821">
        <v>1648</v>
      </c>
      <c r="BJ120" s="821">
        <v>1648</v>
      </c>
      <c r="BK120" s="821">
        <v>0</v>
      </c>
      <c r="BL120" s="821">
        <v>0</v>
      </c>
    </row>
    <row r="121" spans="1:64">
      <c r="A121" s="622">
        <v>4221911000</v>
      </c>
      <c r="B121" s="623" t="s">
        <v>3039</v>
      </c>
      <c r="C121" s="624">
        <v>0</v>
      </c>
      <c r="D121" s="624">
        <v>0</v>
      </c>
      <c r="E121" s="624">
        <v>1224969.6299999999</v>
      </c>
      <c r="F121" s="624">
        <v>-1224969.6299999999</v>
      </c>
      <c r="G121" s="625">
        <v>-1224969.6299999999</v>
      </c>
      <c r="I121" s="641">
        <v>4213831000</v>
      </c>
      <c r="J121" s="647" t="s">
        <v>3039</v>
      </c>
      <c r="K121" s="625">
        <v>-1624789</v>
      </c>
      <c r="L121" s="625">
        <v>0</v>
      </c>
      <c r="M121" s="625">
        <v>845678</v>
      </c>
      <c r="N121" s="625">
        <v>-2470467</v>
      </c>
      <c r="O121" s="625">
        <v>-845678</v>
      </c>
      <c r="R121" s="823"/>
      <c r="S121" s="622">
        <v>4213833000</v>
      </c>
      <c r="T121" s="623" t="s">
        <v>3041</v>
      </c>
      <c r="U121" s="624">
        <v>-571822</v>
      </c>
      <c r="V121" s="624">
        <v>0</v>
      </c>
      <c r="W121" s="624">
        <v>0</v>
      </c>
      <c r="X121" s="624">
        <v>-571822</v>
      </c>
      <c r="Y121" s="625">
        <v>0</v>
      </c>
      <c r="AA121" s="622">
        <v>4213833000</v>
      </c>
      <c r="AB121" s="623" t="s">
        <v>3041</v>
      </c>
      <c r="AC121" s="624">
        <v>-571822</v>
      </c>
      <c r="AD121" s="624">
        <v>0</v>
      </c>
      <c r="AE121" s="624">
        <v>48654</v>
      </c>
      <c r="AF121" s="624">
        <v>-620476</v>
      </c>
      <c r="AG121" s="625">
        <v>-48654</v>
      </c>
      <c r="AI121" s="820">
        <v>4213833000</v>
      </c>
      <c r="AJ121" s="820" t="s">
        <v>3041</v>
      </c>
      <c r="AK121" s="821">
        <v>-620476</v>
      </c>
      <c r="AL121" s="821">
        <v>0</v>
      </c>
      <c r="AM121" s="821">
        <v>110355</v>
      </c>
      <c r="AN121" s="821">
        <v>-730831</v>
      </c>
      <c r="AO121" s="821">
        <v>-110355</v>
      </c>
      <c r="BF121" s="820">
        <v>2119904005</v>
      </c>
      <c r="BG121" s="820" t="s">
        <v>3002</v>
      </c>
      <c r="BH121" s="821">
        <v>-313725.15999999997</v>
      </c>
      <c r="BI121" s="821">
        <v>322488.15000000002</v>
      </c>
      <c r="BJ121" s="821">
        <v>322488.15000000002</v>
      </c>
      <c r="BK121" s="821">
        <v>-313725.15999999997</v>
      </c>
      <c r="BL121" s="821">
        <v>0</v>
      </c>
    </row>
    <row r="122" spans="1:64">
      <c r="A122" s="622">
        <v>4221912000</v>
      </c>
      <c r="B122" s="623" t="s">
        <v>3040</v>
      </c>
      <c r="C122" s="624">
        <v>0</v>
      </c>
      <c r="D122" s="624">
        <v>0</v>
      </c>
      <c r="E122" s="624">
        <v>69230</v>
      </c>
      <c r="F122" s="624">
        <v>-69230</v>
      </c>
      <c r="G122" s="625">
        <v>-69230</v>
      </c>
      <c r="I122" s="641">
        <v>4213832000</v>
      </c>
      <c r="J122" s="647" t="s">
        <v>3040</v>
      </c>
      <c r="K122" s="625">
        <v>-187131</v>
      </c>
      <c r="L122" s="625">
        <v>0</v>
      </c>
      <c r="M122" s="625">
        <v>44151</v>
      </c>
      <c r="N122" s="625">
        <v>-231282</v>
      </c>
      <c r="O122" s="625">
        <v>-44151</v>
      </c>
      <c r="R122" s="823"/>
      <c r="S122" s="622">
        <v>4221911000</v>
      </c>
      <c r="T122" s="623" t="s">
        <v>3039</v>
      </c>
      <c r="U122" s="624">
        <v>-4286387.6399999997</v>
      </c>
      <c r="V122" s="624">
        <v>0</v>
      </c>
      <c r="W122" s="624">
        <v>1603097.88</v>
      </c>
      <c r="X122" s="624">
        <v>-5889485.5199999996</v>
      </c>
      <c r="Y122" s="625">
        <v>-1603097.88</v>
      </c>
      <c r="AA122" s="622">
        <v>4221911000</v>
      </c>
      <c r="AB122" s="623" t="s">
        <v>3039</v>
      </c>
      <c r="AC122" s="624">
        <v>-5889485.5199999996</v>
      </c>
      <c r="AD122" s="624">
        <v>0</v>
      </c>
      <c r="AE122" s="624">
        <v>965334.23</v>
      </c>
      <c r="AF122" s="624">
        <v>-6854819.75</v>
      </c>
      <c r="AG122" s="625">
        <v>-965334.23</v>
      </c>
      <c r="AI122" s="820">
        <v>4221911000</v>
      </c>
      <c r="AJ122" s="820" t="s">
        <v>3039</v>
      </c>
      <c r="AK122" s="821">
        <v>-6854819.75</v>
      </c>
      <c r="AL122" s="821">
        <v>0</v>
      </c>
      <c r="AM122" s="821">
        <v>1135658.75</v>
      </c>
      <c r="AN122" s="821">
        <v>-7990478.5</v>
      </c>
      <c r="AO122" s="821">
        <v>-1135658.75</v>
      </c>
      <c r="BF122" s="820">
        <v>2119904008</v>
      </c>
      <c r="BG122" s="820" t="s">
        <v>3003</v>
      </c>
      <c r="BH122" s="821">
        <v>-2761233.09</v>
      </c>
      <c r="BI122" s="821">
        <v>2761233.09</v>
      </c>
      <c r="BJ122" s="821">
        <v>2761233.09</v>
      </c>
      <c r="BK122" s="821">
        <v>-2761233.09</v>
      </c>
      <c r="BL122" s="821">
        <v>0</v>
      </c>
    </row>
    <row r="123" spans="1:64">
      <c r="A123" s="622">
        <v>4221913000</v>
      </c>
      <c r="B123" s="623" t="s">
        <v>3042</v>
      </c>
      <c r="C123" s="624">
        <v>0</v>
      </c>
      <c r="D123" s="624">
        <v>0</v>
      </c>
      <c r="E123" s="624">
        <v>337924.11</v>
      </c>
      <c r="F123" s="624">
        <v>-337924.11</v>
      </c>
      <c r="G123" s="625">
        <v>-337924.11</v>
      </c>
      <c r="I123" s="641">
        <v>4213833000</v>
      </c>
      <c r="J123" s="647" t="s">
        <v>3041</v>
      </c>
      <c r="K123" s="625">
        <v>-154990</v>
      </c>
      <c r="L123" s="625">
        <v>0</v>
      </c>
      <c r="M123" s="625">
        <v>190043</v>
      </c>
      <c r="N123" s="625">
        <v>-345033</v>
      </c>
      <c r="O123" s="625">
        <v>-190043</v>
      </c>
      <c r="R123" s="823"/>
      <c r="S123" s="622">
        <v>4221912000</v>
      </c>
      <c r="T123" s="623" t="s">
        <v>3040</v>
      </c>
      <c r="U123" s="624">
        <v>-175699.34</v>
      </c>
      <c r="V123" s="624">
        <v>0</v>
      </c>
      <c r="W123" s="624">
        <v>160540</v>
      </c>
      <c r="X123" s="624">
        <v>-336239.34</v>
      </c>
      <c r="Y123" s="625">
        <v>-160540</v>
      </c>
      <c r="AA123" s="622">
        <v>4221912000</v>
      </c>
      <c r="AB123" s="623" t="s">
        <v>3040</v>
      </c>
      <c r="AC123" s="624">
        <v>-336239.34</v>
      </c>
      <c r="AD123" s="624">
        <v>0</v>
      </c>
      <c r="AE123" s="624">
        <v>8000</v>
      </c>
      <c r="AF123" s="624">
        <v>-344239.34</v>
      </c>
      <c r="AG123" s="625">
        <v>-8000</v>
      </c>
      <c r="AI123" s="820">
        <v>4221912000</v>
      </c>
      <c r="AJ123" s="820" t="s">
        <v>3040</v>
      </c>
      <c r="AK123" s="821">
        <v>-344239.34</v>
      </c>
      <c r="AL123" s="821">
        <v>0</v>
      </c>
      <c r="AM123" s="821">
        <v>39600</v>
      </c>
      <c r="AN123" s="821">
        <v>-383839.34</v>
      </c>
      <c r="AO123" s="821">
        <v>-39600</v>
      </c>
      <c r="BF123" s="820">
        <v>2119905001</v>
      </c>
      <c r="BG123" s="820" t="s">
        <v>3004</v>
      </c>
      <c r="BH123" s="821">
        <v>0</v>
      </c>
      <c r="BI123" s="821">
        <v>10043775.939999999</v>
      </c>
      <c r="BJ123" s="821">
        <v>10240911.550000001</v>
      </c>
      <c r="BK123" s="821">
        <v>-197135.61</v>
      </c>
      <c r="BL123" s="821">
        <v>-197135.61</v>
      </c>
    </row>
    <row r="124" spans="1:64">
      <c r="A124" s="622">
        <v>4221914000</v>
      </c>
      <c r="B124" s="623" t="s">
        <v>3043</v>
      </c>
      <c r="C124" s="624">
        <v>0</v>
      </c>
      <c r="D124" s="624">
        <v>0</v>
      </c>
      <c r="E124" s="624">
        <v>40000</v>
      </c>
      <c r="F124" s="624">
        <v>-40000</v>
      </c>
      <c r="G124" s="625">
        <v>-40000</v>
      </c>
      <c r="I124" s="641">
        <v>4221911000</v>
      </c>
      <c r="J124" s="647" t="s">
        <v>3039</v>
      </c>
      <c r="K124" s="625">
        <v>-1224969.6299999999</v>
      </c>
      <c r="L124" s="625">
        <v>0</v>
      </c>
      <c r="M124" s="625">
        <v>1095658.75</v>
      </c>
      <c r="N124" s="625">
        <v>-2320628.38</v>
      </c>
      <c r="O124" s="625">
        <v>-1095658.75</v>
      </c>
      <c r="R124" s="823"/>
      <c r="S124" s="622">
        <v>4221913000</v>
      </c>
      <c r="T124" s="623" t="s">
        <v>3042</v>
      </c>
      <c r="U124" s="624">
        <v>-882468.46</v>
      </c>
      <c r="V124" s="624">
        <v>0</v>
      </c>
      <c r="W124" s="624">
        <v>228246.29</v>
      </c>
      <c r="X124" s="624">
        <v>-1110714.75</v>
      </c>
      <c r="Y124" s="625">
        <v>-228246.29</v>
      </c>
      <c r="AA124" s="622">
        <v>4221913000</v>
      </c>
      <c r="AB124" s="623" t="s">
        <v>3042</v>
      </c>
      <c r="AC124" s="624">
        <v>-1110714.75</v>
      </c>
      <c r="AD124" s="624">
        <v>0</v>
      </c>
      <c r="AE124" s="624">
        <v>172402</v>
      </c>
      <c r="AF124" s="624">
        <v>-1283116.75</v>
      </c>
      <c r="AG124" s="625">
        <v>-172402</v>
      </c>
      <c r="AI124" s="820">
        <v>4221913000</v>
      </c>
      <c r="AJ124" s="820" t="s">
        <v>3042</v>
      </c>
      <c r="AK124" s="821">
        <v>-1283116.75</v>
      </c>
      <c r="AL124" s="821">
        <v>0</v>
      </c>
      <c r="AM124" s="821">
        <v>123700</v>
      </c>
      <c r="AN124" s="821">
        <v>-1406816.75</v>
      </c>
      <c r="AO124" s="821">
        <v>-123700</v>
      </c>
      <c r="BF124" s="820">
        <v>219</v>
      </c>
      <c r="BG124" s="820"/>
      <c r="BH124" s="821">
        <v>-14871.14</v>
      </c>
      <c r="BI124" s="821">
        <v>2812633.39</v>
      </c>
      <c r="BJ124" s="821">
        <v>2836051.24</v>
      </c>
      <c r="BK124" s="821">
        <v>-38288.99</v>
      </c>
      <c r="BL124" s="821">
        <v>-23417.85</v>
      </c>
    </row>
    <row r="125" spans="1:64">
      <c r="A125" s="622">
        <v>4311511001</v>
      </c>
      <c r="B125" s="623" t="s">
        <v>3044</v>
      </c>
      <c r="C125" s="624">
        <v>0</v>
      </c>
      <c r="D125" s="624">
        <v>0</v>
      </c>
      <c r="E125" s="624">
        <v>872.03</v>
      </c>
      <c r="F125" s="624">
        <v>-872.03</v>
      </c>
      <c r="G125" s="625">
        <v>-872.03</v>
      </c>
      <c r="I125" s="641">
        <v>4221912000</v>
      </c>
      <c r="J125" s="647" t="s">
        <v>3040</v>
      </c>
      <c r="K125" s="625">
        <v>-69230</v>
      </c>
      <c r="L125" s="625">
        <v>0</v>
      </c>
      <c r="M125" s="625">
        <v>62491</v>
      </c>
      <c r="N125" s="625">
        <v>-131721</v>
      </c>
      <c r="O125" s="625">
        <v>-62491</v>
      </c>
      <c r="R125" s="823"/>
      <c r="S125" s="622">
        <v>4221914000</v>
      </c>
      <c r="T125" s="623" t="s">
        <v>3043</v>
      </c>
      <c r="U125" s="624">
        <v>-40000</v>
      </c>
      <c r="V125" s="624">
        <v>0</v>
      </c>
      <c r="W125" s="624">
        <v>0</v>
      </c>
      <c r="X125" s="624">
        <v>-40000</v>
      </c>
      <c r="Y125" s="625">
        <v>0</v>
      </c>
      <c r="AA125" s="622">
        <v>4221914000</v>
      </c>
      <c r="AB125" s="623" t="s">
        <v>3043</v>
      </c>
      <c r="AC125" s="624">
        <v>-40000</v>
      </c>
      <c r="AD125" s="624">
        <v>0</v>
      </c>
      <c r="AE125" s="624">
        <v>0</v>
      </c>
      <c r="AF125" s="624">
        <v>-40000</v>
      </c>
      <c r="AG125" s="625">
        <v>0</v>
      </c>
      <c r="AI125" s="820">
        <v>4221914000</v>
      </c>
      <c r="AJ125" s="820" t="s">
        <v>3043</v>
      </c>
      <c r="AK125" s="821">
        <v>-40000</v>
      </c>
      <c r="AL125" s="821">
        <v>0</v>
      </c>
      <c r="AM125" s="821">
        <v>3200</v>
      </c>
      <c r="AN125" s="821">
        <v>-43200</v>
      </c>
      <c r="AO125" s="821">
        <v>-3200</v>
      </c>
      <c r="BF125" s="820">
        <v>2191</v>
      </c>
      <c r="BG125" s="820"/>
      <c r="BH125" s="821">
        <v>-14871.09</v>
      </c>
      <c r="BI125" s="821">
        <v>533826</v>
      </c>
      <c r="BJ125" s="821">
        <v>557244.09</v>
      </c>
      <c r="BK125" s="821">
        <v>-38289.18</v>
      </c>
      <c r="BL125" s="821">
        <v>-23418.09</v>
      </c>
    </row>
    <row r="126" spans="1:64">
      <c r="A126" s="622">
        <v>5111113000</v>
      </c>
      <c r="B126" s="623" t="s">
        <v>3045</v>
      </c>
      <c r="C126" s="624">
        <v>0</v>
      </c>
      <c r="D126" s="624">
        <v>1309165.19</v>
      </c>
      <c r="E126" s="624">
        <v>159983.51</v>
      </c>
      <c r="F126" s="624">
        <v>1149181.68</v>
      </c>
      <c r="G126" s="625">
        <v>1149181.68</v>
      </c>
      <c r="I126" s="641">
        <v>4221913000</v>
      </c>
      <c r="J126" s="647" t="s">
        <v>3042</v>
      </c>
      <c r="K126" s="625">
        <v>-337924.11</v>
      </c>
      <c r="L126" s="625">
        <v>0</v>
      </c>
      <c r="M126" s="625">
        <v>286954</v>
      </c>
      <c r="N126" s="625">
        <v>-624878.11</v>
      </c>
      <c r="O126" s="625">
        <v>-286954</v>
      </c>
      <c r="R126" s="823"/>
      <c r="S126" s="622">
        <v>4311511001</v>
      </c>
      <c r="T126" s="623" t="s">
        <v>3044</v>
      </c>
      <c r="U126" s="624">
        <v>-2251.66</v>
      </c>
      <c r="V126" s="624">
        <v>0</v>
      </c>
      <c r="W126" s="624">
        <v>152.76</v>
      </c>
      <c r="X126" s="624">
        <v>-2404.42</v>
      </c>
      <c r="Y126" s="625">
        <v>-152.76</v>
      </c>
      <c r="AA126" s="622">
        <v>4311511001</v>
      </c>
      <c r="AB126" s="623" t="s">
        <v>3044</v>
      </c>
      <c r="AC126" s="624">
        <v>-2404.42</v>
      </c>
      <c r="AD126" s="624">
        <v>0</v>
      </c>
      <c r="AE126" s="624">
        <v>162.22999999999999</v>
      </c>
      <c r="AF126" s="624">
        <v>-2566.65</v>
      </c>
      <c r="AG126" s="625">
        <v>-162.22999999999999</v>
      </c>
      <c r="AI126" s="820">
        <v>4311511001</v>
      </c>
      <c r="AJ126" s="820" t="s">
        <v>3044</v>
      </c>
      <c r="AK126" s="821">
        <v>-2566.65</v>
      </c>
      <c r="AL126" s="821">
        <v>0</v>
      </c>
      <c r="AM126" s="821">
        <v>167.53</v>
      </c>
      <c r="AN126" s="821">
        <v>-2734.18</v>
      </c>
      <c r="AO126" s="821">
        <v>-167.53</v>
      </c>
      <c r="BF126" s="820">
        <v>2191002001</v>
      </c>
      <c r="BG126" s="820" t="s">
        <v>3005</v>
      </c>
      <c r="BH126" s="821">
        <v>-14871.09</v>
      </c>
      <c r="BI126" s="821">
        <v>533826</v>
      </c>
      <c r="BJ126" s="821">
        <v>557244.09</v>
      </c>
      <c r="BK126" s="821">
        <v>-38289.18</v>
      </c>
      <c r="BL126" s="821">
        <v>-23418.09</v>
      </c>
    </row>
    <row r="127" spans="1:64">
      <c r="A127" s="622">
        <v>5112121000</v>
      </c>
      <c r="B127" s="623" t="s">
        <v>3046</v>
      </c>
      <c r="C127" s="624">
        <v>0</v>
      </c>
      <c r="D127" s="624">
        <v>19886.7</v>
      </c>
      <c r="E127" s="624">
        <v>0</v>
      </c>
      <c r="F127" s="624">
        <v>19886.7</v>
      </c>
      <c r="G127" s="625">
        <v>19886.7</v>
      </c>
      <c r="I127" s="641">
        <v>4221914000</v>
      </c>
      <c r="J127" s="647" t="s">
        <v>3043</v>
      </c>
      <c r="K127" s="625">
        <v>-40000</v>
      </c>
      <c r="L127" s="625">
        <v>0</v>
      </c>
      <c r="M127" s="625">
        <v>0</v>
      </c>
      <c r="N127" s="625">
        <v>-40000</v>
      </c>
      <c r="O127" s="625">
        <v>0</v>
      </c>
      <c r="R127" s="823"/>
      <c r="S127" s="622">
        <v>4311511008</v>
      </c>
      <c r="T127" s="623" t="s">
        <v>3179</v>
      </c>
      <c r="U127" s="624">
        <v>0</v>
      </c>
      <c r="V127" s="624">
        <v>0</v>
      </c>
      <c r="W127" s="624">
        <v>588.1</v>
      </c>
      <c r="X127" s="624">
        <v>-588.1</v>
      </c>
      <c r="Y127" s="625">
        <v>-588.1</v>
      </c>
      <c r="AA127" s="622">
        <v>4311511008</v>
      </c>
      <c r="AB127" s="623" t="s">
        <v>3179</v>
      </c>
      <c r="AC127" s="624">
        <v>-588.1</v>
      </c>
      <c r="AD127" s="624">
        <v>0</v>
      </c>
      <c r="AE127" s="624">
        <v>639.22</v>
      </c>
      <c r="AF127" s="624">
        <v>-1227.32</v>
      </c>
      <c r="AG127" s="625">
        <v>-639.22</v>
      </c>
      <c r="AI127" s="820">
        <v>4311511008</v>
      </c>
      <c r="AJ127" s="820" t="s">
        <v>3179</v>
      </c>
      <c r="AK127" s="821">
        <v>-1227.32</v>
      </c>
      <c r="AL127" s="821">
        <v>0</v>
      </c>
      <c r="AM127" s="821">
        <v>660.28</v>
      </c>
      <c r="AN127" s="821">
        <v>-1887.6</v>
      </c>
      <c r="AO127" s="821">
        <v>-660.28</v>
      </c>
      <c r="BF127" s="820">
        <v>2199</v>
      </c>
      <c r="BG127" s="820"/>
      <c r="BH127" s="821">
        <v>-0.05</v>
      </c>
      <c r="BI127" s="821">
        <v>2278807.39</v>
      </c>
      <c r="BJ127" s="821">
        <v>2278807.15</v>
      </c>
      <c r="BK127" s="821">
        <v>0.19</v>
      </c>
      <c r="BL127" s="821">
        <v>0.24</v>
      </c>
    </row>
    <row r="128" spans="1:64">
      <c r="A128" s="622">
        <v>5113134000</v>
      </c>
      <c r="B128" s="623" t="s">
        <v>3047</v>
      </c>
      <c r="C128" s="624">
        <v>0</v>
      </c>
      <c r="D128" s="624">
        <v>27195.93</v>
      </c>
      <c r="E128" s="624">
        <v>5726.38</v>
      </c>
      <c r="F128" s="624">
        <v>21469.55</v>
      </c>
      <c r="G128" s="625">
        <v>21469.55</v>
      </c>
      <c r="I128" s="641">
        <v>4311511001</v>
      </c>
      <c r="J128" s="647" t="s">
        <v>3044</v>
      </c>
      <c r="K128" s="625">
        <v>-872.03</v>
      </c>
      <c r="L128" s="625">
        <v>0</v>
      </c>
      <c r="M128" s="625">
        <v>731.44</v>
      </c>
      <c r="N128" s="625">
        <v>-1603.47</v>
      </c>
      <c r="O128" s="625">
        <v>-731.44</v>
      </c>
      <c r="R128" s="823"/>
      <c r="S128" s="622">
        <v>4399000008</v>
      </c>
      <c r="T128" s="623" t="s">
        <v>3180</v>
      </c>
      <c r="U128" s="624">
        <v>-0.4</v>
      </c>
      <c r="V128" s="624">
        <v>0</v>
      </c>
      <c r="W128" s="624">
        <v>0</v>
      </c>
      <c r="X128" s="624">
        <v>-0.4</v>
      </c>
      <c r="Y128" s="625">
        <v>0</v>
      </c>
      <c r="AA128" s="622">
        <v>4399000008</v>
      </c>
      <c r="AB128" s="623" t="s">
        <v>3180</v>
      </c>
      <c r="AC128" s="624">
        <v>-0.4</v>
      </c>
      <c r="AD128" s="624">
        <v>0</v>
      </c>
      <c r="AE128" s="624">
        <v>0</v>
      </c>
      <c r="AF128" s="624">
        <v>-0.4</v>
      </c>
      <c r="AG128" s="625">
        <v>0</v>
      </c>
      <c r="AI128" s="820">
        <v>4399000008</v>
      </c>
      <c r="AJ128" s="820" t="s">
        <v>3180</v>
      </c>
      <c r="AK128" s="821">
        <v>-0.4</v>
      </c>
      <c r="AL128" s="821">
        <v>0</v>
      </c>
      <c r="AM128" s="821">
        <v>0</v>
      </c>
      <c r="AN128" s="821">
        <v>-0.4</v>
      </c>
      <c r="AO128" s="821">
        <v>0</v>
      </c>
      <c r="BF128" s="820">
        <v>2199002001</v>
      </c>
      <c r="BG128" s="820" t="s">
        <v>3006</v>
      </c>
      <c r="BH128" s="821">
        <v>0</v>
      </c>
      <c r="BI128" s="821">
        <v>2278807</v>
      </c>
      <c r="BJ128" s="821">
        <v>2278807</v>
      </c>
      <c r="BK128" s="821">
        <v>0</v>
      </c>
      <c r="BL128" s="821">
        <v>0</v>
      </c>
    </row>
    <row r="129" spans="1:64">
      <c r="A129" s="622">
        <v>5114141000</v>
      </c>
      <c r="B129" s="623" t="s">
        <v>3048</v>
      </c>
      <c r="C129" s="624">
        <v>0</v>
      </c>
      <c r="D129" s="624">
        <v>126900.29</v>
      </c>
      <c r="E129" s="624">
        <v>0</v>
      </c>
      <c r="F129" s="624">
        <v>126900.29</v>
      </c>
      <c r="G129" s="625">
        <v>126900.29</v>
      </c>
      <c r="I129" s="641">
        <v>5111113000</v>
      </c>
      <c r="J129" s="647" t="s">
        <v>3045</v>
      </c>
      <c r="K129" s="625">
        <v>1149181.68</v>
      </c>
      <c r="L129" s="625">
        <v>1276126.6100000001</v>
      </c>
      <c r="M129" s="625">
        <v>0</v>
      </c>
      <c r="N129" s="625">
        <v>2425308.29</v>
      </c>
      <c r="O129" s="625">
        <v>1276126.6100000001</v>
      </c>
      <c r="R129" s="823"/>
      <c r="S129" s="622">
        <v>5111113000</v>
      </c>
      <c r="T129" s="623" t="s">
        <v>3045</v>
      </c>
      <c r="U129" s="624">
        <v>3701061.34</v>
      </c>
      <c r="V129" s="624">
        <v>1283396.42</v>
      </c>
      <c r="W129" s="624">
        <v>0</v>
      </c>
      <c r="X129" s="624">
        <v>4984457.76</v>
      </c>
      <c r="Y129" s="625">
        <v>1283396.42</v>
      </c>
      <c r="AA129" s="622">
        <v>5111113000</v>
      </c>
      <c r="AB129" s="623" t="s">
        <v>3045</v>
      </c>
      <c r="AC129" s="624">
        <v>4984457.76</v>
      </c>
      <c r="AD129" s="624">
        <v>1430777.17</v>
      </c>
      <c r="AE129" s="624">
        <v>137992.12</v>
      </c>
      <c r="AF129" s="624">
        <v>6277242.8099999996</v>
      </c>
      <c r="AG129" s="625">
        <v>1292785.05</v>
      </c>
      <c r="AI129" s="820">
        <v>5111113000</v>
      </c>
      <c r="AJ129" s="820" t="s">
        <v>3045</v>
      </c>
      <c r="AK129" s="821">
        <v>6277242.8099999996</v>
      </c>
      <c r="AL129" s="821">
        <v>1145879.48</v>
      </c>
      <c r="AM129" s="821">
        <v>0</v>
      </c>
      <c r="AN129" s="821">
        <v>7423122.29</v>
      </c>
      <c r="AO129" s="821">
        <v>1145879.48</v>
      </c>
      <c r="BF129" s="820">
        <v>2199002099</v>
      </c>
      <c r="BG129" s="820" t="s">
        <v>3007</v>
      </c>
      <c r="BH129" s="821">
        <v>-0.05</v>
      </c>
      <c r="BI129" s="821">
        <v>0.39</v>
      </c>
      <c r="BJ129" s="821">
        <v>0.15</v>
      </c>
      <c r="BK129" s="821">
        <v>0.19</v>
      </c>
      <c r="BL129" s="821">
        <v>0.24</v>
      </c>
    </row>
    <row r="130" spans="1:64">
      <c r="A130" s="622">
        <v>5115154000</v>
      </c>
      <c r="B130" s="623" t="s">
        <v>3049</v>
      </c>
      <c r="C130" s="624">
        <v>0</v>
      </c>
      <c r="D130" s="624">
        <v>79482.62</v>
      </c>
      <c r="E130" s="624">
        <v>465.5</v>
      </c>
      <c r="F130" s="624">
        <v>79017.119999999995</v>
      </c>
      <c r="G130" s="625">
        <v>79017.119999999995</v>
      </c>
      <c r="I130" s="641">
        <v>5112121000</v>
      </c>
      <c r="J130" s="647" t="s">
        <v>3046</v>
      </c>
      <c r="K130" s="625">
        <v>19886.7</v>
      </c>
      <c r="L130" s="625">
        <v>39773.4</v>
      </c>
      <c r="M130" s="625">
        <v>0</v>
      </c>
      <c r="N130" s="625">
        <v>59660.1</v>
      </c>
      <c r="O130" s="625">
        <v>39773.4</v>
      </c>
      <c r="R130" s="823"/>
      <c r="S130" s="622">
        <v>5112121000</v>
      </c>
      <c r="T130" s="623" t="s">
        <v>3046</v>
      </c>
      <c r="U130" s="624">
        <v>108133.5</v>
      </c>
      <c r="V130" s="624">
        <v>39773.4</v>
      </c>
      <c r="W130" s="624">
        <v>0</v>
      </c>
      <c r="X130" s="624">
        <v>147906.9</v>
      </c>
      <c r="Y130" s="625">
        <v>39773.4</v>
      </c>
      <c r="AA130" s="622">
        <v>5112121000</v>
      </c>
      <c r="AB130" s="623" t="s">
        <v>3046</v>
      </c>
      <c r="AC130" s="624">
        <v>147906.9</v>
      </c>
      <c r="AD130" s="624">
        <v>68273.399999999994</v>
      </c>
      <c r="AE130" s="624">
        <v>0</v>
      </c>
      <c r="AF130" s="624">
        <v>216180.3</v>
      </c>
      <c r="AG130" s="625">
        <v>68273.399999999994</v>
      </c>
      <c r="AI130" s="820">
        <v>5112121000</v>
      </c>
      <c r="AJ130" s="820" t="s">
        <v>3046</v>
      </c>
      <c r="AK130" s="821">
        <v>216180.3</v>
      </c>
      <c r="AL130" s="821">
        <v>3720</v>
      </c>
      <c r="AM130" s="821">
        <v>0</v>
      </c>
      <c r="AN130" s="821">
        <v>219900.3</v>
      </c>
      <c r="AO130" s="821">
        <v>3720</v>
      </c>
      <c r="BF130" s="820">
        <v>3</v>
      </c>
      <c r="BG130" s="820" t="s">
        <v>3311</v>
      </c>
      <c r="BH130" s="821">
        <v>-116318318.48999999</v>
      </c>
      <c r="BI130" s="821">
        <v>22663762.719999999</v>
      </c>
      <c r="BJ130" s="821">
        <v>142785657.97</v>
      </c>
      <c r="BK130" s="821">
        <v>-236440213.74000001</v>
      </c>
      <c r="BL130" s="821">
        <v>-120121895.25</v>
      </c>
    </row>
    <row r="131" spans="1:64">
      <c r="A131" s="622">
        <v>5116171000</v>
      </c>
      <c r="B131" s="623" t="s">
        <v>3050</v>
      </c>
      <c r="C131" s="624">
        <v>0</v>
      </c>
      <c r="D131" s="624">
        <v>65736</v>
      </c>
      <c r="E131" s="624">
        <v>0</v>
      </c>
      <c r="F131" s="624">
        <v>65736</v>
      </c>
      <c r="G131" s="625">
        <v>65736</v>
      </c>
      <c r="I131" s="641">
        <v>5113132000</v>
      </c>
      <c r="J131" s="647" t="s">
        <v>3082</v>
      </c>
      <c r="K131" s="625">
        <v>0</v>
      </c>
      <c r="L131" s="625">
        <v>4565.01</v>
      </c>
      <c r="M131" s="625">
        <v>0</v>
      </c>
      <c r="N131" s="625">
        <v>4565.01</v>
      </c>
      <c r="O131" s="625">
        <v>4565.01</v>
      </c>
      <c r="R131" s="823"/>
      <c r="S131" s="622">
        <v>5113132000</v>
      </c>
      <c r="T131" s="623" t="s">
        <v>3082</v>
      </c>
      <c r="U131" s="624">
        <v>6642.88</v>
      </c>
      <c r="V131" s="624">
        <v>254775.47</v>
      </c>
      <c r="W131" s="624">
        <v>0</v>
      </c>
      <c r="X131" s="624">
        <v>261418.35</v>
      </c>
      <c r="Y131" s="625">
        <v>254775.47</v>
      </c>
      <c r="AA131" s="622">
        <v>5113132000</v>
      </c>
      <c r="AB131" s="623" t="s">
        <v>3082</v>
      </c>
      <c r="AC131" s="624">
        <v>261418.35</v>
      </c>
      <c r="AD131" s="624">
        <v>0</v>
      </c>
      <c r="AE131" s="624">
        <v>0</v>
      </c>
      <c r="AF131" s="624">
        <v>261418.35</v>
      </c>
      <c r="AG131" s="625">
        <v>0</v>
      </c>
      <c r="AI131" s="820">
        <v>5113132000</v>
      </c>
      <c r="AJ131" s="820" t="s">
        <v>3082</v>
      </c>
      <c r="AK131" s="821">
        <v>261418.35</v>
      </c>
      <c r="AL131" s="821">
        <v>0</v>
      </c>
      <c r="AM131" s="821">
        <v>0</v>
      </c>
      <c r="AN131" s="821">
        <v>261418.35</v>
      </c>
      <c r="AO131" s="821">
        <v>0</v>
      </c>
      <c r="BF131" s="820">
        <v>31</v>
      </c>
      <c r="BG131" s="820" t="s">
        <v>3312</v>
      </c>
      <c r="BH131" s="821">
        <v>-88634567.959999993</v>
      </c>
      <c r="BI131" s="821">
        <v>5314260.75</v>
      </c>
      <c r="BJ131" s="821">
        <v>97760128.459999993</v>
      </c>
      <c r="BK131" s="821">
        <v>-181080435.66999999</v>
      </c>
      <c r="BL131" s="821">
        <v>-92445867.709999993</v>
      </c>
    </row>
    <row r="132" spans="1:64">
      <c r="A132" s="622">
        <v>5122221000</v>
      </c>
      <c r="B132" s="623" t="s">
        <v>3051</v>
      </c>
      <c r="C132" s="624">
        <v>0</v>
      </c>
      <c r="D132" s="624">
        <v>3120</v>
      </c>
      <c r="E132" s="624">
        <v>0</v>
      </c>
      <c r="F132" s="624">
        <v>3120</v>
      </c>
      <c r="G132" s="625">
        <v>3120</v>
      </c>
      <c r="I132" s="641">
        <v>5113134000</v>
      </c>
      <c r="J132" s="647" t="s">
        <v>3047</v>
      </c>
      <c r="K132" s="625">
        <v>21469.55</v>
      </c>
      <c r="L132" s="625">
        <v>31253.53</v>
      </c>
      <c r="M132" s="625">
        <v>9729.51</v>
      </c>
      <c r="N132" s="625">
        <v>42993.57</v>
      </c>
      <c r="O132" s="625">
        <v>21524.02</v>
      </c>
      <c r="R132" s="823"/>
      <c r="S132" s="622">
        <v>5113134000</v>
      </c>
      <c r="T132" s="623" t="s">
        <v>3047</v>
      </c>
      <c r="U132" s="624">
        <v>64241.760000000002</v>
      </c>
      <c r="V132" s="624">
        <v>20950.55</v>
      </c>
      <c r="W132" s="624">
        <v>0</v>
      </c>
      <c r="X132" s="624">
        <v>85192.31</v>
      </c>
      <c r="Y132" s="625">
        <v>20950.55</v>
      </c>
      <c r="AA132" s="622">
        <v>5113134000</v>
      </c>
      <c r="AB132" s="623" t="s">
        <v>3047</v>
      </c>
      <c r="AC132" s="624">
        <v>85192.31</v>
      </c>
      <c r="AD132" s="624">
        <v>26418.13</v>
      </c>
      <c r="AE132" s="624">
        <v>5117.2700000000004</v>
      </c>
      <c r="AF132" s="624">
        <v>106493.17</v>
      </c>
      <c r="AG132" s="625">
        <v>21300.86</v>
      </c>
      <c r="AI132" s="820">
        <v>5113134000</v>
      </c>
      <c r="AJ132" s="820" t="s">
        <v>3047</v>
      </c>
      <c r="AK132" s="821">
        <v>106493.17</v>
      </c>
      <c r="AL132" s="821">
        <v>18256.16</v>
      </c>
      <c r="AM132" s="821">
        <v>0</v>
      </c>
      <c r="AN132" s="821">
        <v>124749.33</v>
      </c>
      <c r="AO132" s="821">
        <v>18256.16</v>
      </c>
      <c r="BF132" s="820">
        <v>311</v>
      </c>
      <c r="BG132" s="820" t="s">
        <v>3008</v>
      </c>
      <c r="BH132" s="821">
        <v>-88634567.959999993</v>
      </c>
      <c r="BI132" s="821">
        <v>5314260.75</v>
      </c>
      <c r="BJ132" s="821">
        <v>97760128.459999993</v>
      </c>
      <c r="BK132" s="821">
        <v>-181080435.66999999</v>
      </c>
      <c r="BL132" s="821">
        <v>-92445867.709999993</v>
      </c>
    </row>
    <row r="133" spans="1:64">
      <c r="A133" s="622">
        <v>5126261000</v>
      </c>
      <c r="B133" s="623" t="s">
        <v>3052</v>
      </c>
      <c r="C133" s="624">
        <v>0</v>
      </c>
      <c r="D133" s="624">
        <v>11402.03</v>
      </c>
      <c r="E133" s="624">
        <v>0</v>
      </c>
      <c r="F133" s="624">
        <v>11402.03</v>
      </c>
      <c r="G133" s="625">
        <v>11402.03</v>
      </c>
      <c r="I133" s="641">
        <v>5114141000</v>
      </c>
      <c r="J133" s="647" t="s">
        <v>3048</v>
      </c>
      <c r="K133" s="625">
        <v>126900.29</v>
      </c>
      <c r="L133" s="625">
        <v>119693.28</v>
      </c>
      <c r="M133" s="625">
        <v>0</v>
      </c>
      <c r="N133" s="625">
        <v>246593.57</v>
      </c>
      <c r="O133" s="625">
        <v>119693.28</v>
      </c>
      <c r="R133" s="823"/>
      <c r="S133" s="622">
        <v>5114141000</v>
      </c>
      <c r="T133" s="623" t="s">
        <v>3048</v>
      </c>
      <c r="U133" s="624">
        <v>380318.07</v>
      </c>
      <c r="V133" s="624">
        <v>126792.55</v>
      </c>
      <c r="W133" s="624">
        <v>0</v>
      </c>
      <c r="X133" s="624">
        <v>507110.62</v>
      </c>
      <c r="Y133" s="625">
        <v>126792.55</v>
      </c>
      <c r="AA133" s="622">
        <v>5114141000</v>
      </c>
      <c r="AB133" s="623" t="s">
        <v>3048</v>
      </c>
      <c r="AC133" s="624">
        <v>507110.62</v>
      </c>
      <c r="AD133" s="624">
        <v>132849.06</v>
      </c>
      <c r="AE133" s="624">
        <v>0</v>
      </c>
      <c r="AF133" s="624">
        <v>639959.68000000005</v>
      </c>
      <c r="AG133" s="625">
        <v>132849.06</v>
      </c>
      <c r="AI133" s="820">
        <v>5114141000</v>
      </c>
      <c r="AJ133" s="820" t="s">
        <v>3048</v>
      </c>
      <c r="AK133" s="821">
        <v>639959.68000000005</v>
      </c>
      <c r="AL133" s="821">
        <v>109901.83</v>
      </c>
      <c r="AM133" s="821">
        <v>0</v>
      </c>
      <c r="AN133" s="821">
        <v>749861.51</v>
      </c>
      <c r="AO133" s="821">
        <v>109901.83</v>
      </c>
      <c r="BF133" s="820">
        <v>3110</v>
      </c>
      <c r="BG133" s="820"/>
      <c r="BH133" s="821">
        <v>-8108974.6900000004</v>
      </c>
      <c r="BI133" s="821">
        <v>4919116.51</v>
      </c>
      <c r="BJ133" s="821">
        <v>12066053.529999999</v>
      </c>
      <c r="BK133" s="821">
        <v>-15255911.710000001</v>
      </c>
      <c r="BL133" s="821">
        <v>-7146937.0199999996</v>
      </c>
    </row>
    <row r="134" spans="1:64">
      <c r="A134" s="622">
        <v>5131311000</v>
      </c>
      <c r="B134" s="623" t="s">
        <v>3053</v>
      </c>
      <c r="C134" s="624">
        <v>0</v>
      </c>
      <c r="D134" s="624">
        <v>22304</v>
      </c>
      <c r="E134" s="624">
        <v>0</v>
      </c>
      <c r="F134" s="624">
        <v>22304</v>
      </c>
      <c r="G134" s="625">
        <v>22304</v>
      </c>
      <c r="I134" s="641">
        <v>5114142000</v>
      </c>
      <c r="J134" s="647" t="s">
        <v>3083</v>
      </c>
      <c r="K134" s="625">
        <v>0</v>
      </c>
      <c r="L134" s="625">
        <v>152605.45000000001</v>
      </c>
      <c r="M134" s="625">
        <v>0</v>
      </c>
      <c r="N134" s="625">
        <v>152605.45000000001</v>
      </c>
      <c r="O134" s="625">
        <v>152605.45000000001</v>
      </c>
      <c r="R134" s="823"/>
      <c r="S134" s="622">
        <v>5114142000</v>
      </c>
      <c r="T134" s="623" t="s">
        <v>3083</v>
      </c>
      <c r="U134" s="624">
        <v>152589.48000000001</v>
      </c>
      <c r="V134" s="624">
        <v>160950.29</v>
      </c>
      <c r="W134" s="624">
        <v>0</v>
      </c>
      <c r="X134" s="624">
        <v>313539.77</v>
      </c>
      <c r="Y134" s="625">
        <v>160950.29</v>
      </c>
      <c r="AA134" s="622">
        <v>5114142000</v>
      </c>
      <c r="AB134" s="623" t="s">
        <v>3083</v>
      </c>
      <c r="AC134" s="624">
        <v>313539.77</v>
      </c>
      <c r="AD134" s="624">
        <v>0</v>
      </c>
      <c r="AE134" s="624">
        <v>0</v>
      </c>
      <c r="AF134" s="624">
        <v>313539.77</v>
      </c>
      <c r="AG134" s="625">
        <v>0</v>
      </c>
      <c r="AI134" s="820">
        <v>5114142000</v>
      </c>
      <c r="AJ134" s="820" t="s">
        <v>3083</v>
      </c>
      <c r="AK134" s="821">
        <v>313539.77</v>
      </c>
      <c r="AL134" s="821">
        <v>152169.06</v>
      </c>
      <c r="AM134" s="821">
        <v>0</v>
      </c>
      <c r="AN134" s="821">
        <v>465708.83</v>
      </c>
      <c r="AO134" s="821">
        <v>152169.06</v>
      </c>
      <c r="BF134" s="820">
        <v>3110000001</v>
      </c>
      <c r="BG134" s="820" t="s">
        <v>3008</v>
      </c>
      <c r="BH134" s="821">
        <v>-3472131.36</v>
      </c>
      <c r="BI134" s="821">
        <v>0</v>
      </c>
      <c r="BJ134" s="821">
        <v>3472131.36</v>
      </c>
      <c r="BK134" s="821">
        <v>-6944262.7199999997</v>
      </c>
      <c r="BL134" s="821">
        <v>-3472131.36</v>
      </c>
    </row>
    <row r="135" spans="1:64">
      <c r="A135" s="622">
        <v>5131313000</v>
      </c>
      <c r="B135" s="623" t="s">
        <v>3054</v>
      </c>
      <c r="C135" s="624">
        <v>0</v>
      </c>
      <c r="D135" s="624">
        <v>6708</v>
      </c>
      <c r="E135" s="624">
        <v>0</v>
      </c>
      <c r="F135" s="624">
        <v>6708</v>
      </c>
      <c r="G135" s="625">
        <v>6708</v>
      </c>
      <c r="I135" s="641">
        <v>5114143000</v>
      </c>
      <c r="J135" s="647" t="s">
        <v>3084</v>
      </c>
      <c r="K135" s="625">
        <v>0</v>
      </c>
      <c r="L135" s="625">
        <v>157151.03</v>
      </c>
      <c r="M135" s="625">
        <v>0</v>
      </c>
      <c r="N135" s="625">
        <v>157151.03</v>
      </c>
      <c r="O135" s="625">
        <v>157151.03</v>
      </c>
      <c r="R135" s="823"/>
      <c r="S135" s="622">
        <v>5114143000</v>
      </c>
      <c r="T135" s="623" t="s">
        <v>3084</v>
      </c>
      <c r="U135" s="624">
        <v>157134.56</v>
      </c>
      <c r="V135" s="624">
        <v>165056.26</v>
      </c>
      <c r="W135" s="624">
        <v>0</v>
      </c>
      <c r="X135" s="624">
        <v>322190.82</v>
      </c>
      <c r="Y135" s="625">
        <v>165056.26</v>
      </c>
      <c r="AA135" s="622">
        <v>5114143000</v>
      </c>
      <c r="AB135" s="623" t="s">
        <v>3084</v>
      </c>
      <c r="AC135" s="624">
        <v>322190.82</v>
      </c>
      <c r="AD135" s="624">
        <v>0</v>
      </c>
      <c r="AE135" s="624">
        <v>0</v>
      </c>
      <c r="AF135" s="624">
        <v>322190.82</v>
      </c>
      <c r="AG135" s="625">
        <v>0</v>
      </c>
      <c r="AI135" s="820">
        <v>5114143000</v>
      </c>
      <c r="AJ135" s="820" t="s">
        <v>3084</v>
      </c>
      <c r="AK135" s="821">
        <v>322190.82</v>
      </c>
      <c r="AL135" s="821">
        <v>154240.19</v>
      </c>
      <c r="AM135" s="821">
        <v>0</v>
      </c>
      <c r="AN135" s="821">
        <v>476431.01</v>
      </c>
      <c r="AO135" s="821">
        <v>154240.19</v>
      </c>
      <c r="BF135" s="820">
        <v>3110000002</v>
      </c>
      <c r="BG135" s="820" t="s">
        <v>3009</v>
      </c>
      <c r="BH135" s="821">
        <v>136494.09</v>
      </c>
      <c r="BI135" s="821">
        <v>136494.09</v>
      </c>
      <c r="BJ135" s="821">
        <v>0</v>
      </c>
      <c r="BK135" s="821">
        <v>272988.18</v>
      </c>
      <c r="BL135" s="821">
        <v>136494.09</v>
      </c>
    </row>
    <row r="136" spans="1:64">
      <c r="A136" s="622">
        <v>5131314000</v>
      </c>
      <c r="B136" s="623" t="s">
        <v>3055</v>
      </c>
      <c r="C136" s="624">
        <v>0</v>
      </c>
      <c r="D136" s="624">
        <v>34378.89</v>
      </c>
      <c r="E136" s="624">
        <v>0</v>
      </c>
      <c r="F136" s="624">
        <v>34378.89</v>
      </c>
      <c r="G136" s="625">
        <v>34378.89</v>
      </c>
      <c r="I136" s="641">
        <v>5115154000</v>
      </c>
      <c r="J136" s="647" t="s">
        <v>3049</v>
      </c>
      <c r="K136" s="625">
        <v>79017.119999999995</v>
      </c>
      <c r="L136" s="625">
        <v>78004.960000000006</v>
      </c>
      <c r="M136" s="625">
        <v>18.03</v>
      </c>
      <c r="N136" s="625">
        <v>157004.04999999999</v>
      </c>
      <c r="O136" s="625">
        <v>77986.929999999993</v>
      </c>
      <c r="R136" s="823"/>
      <c r="S136" s="622">
        <v>5115154000</v>
      </c>
      <c r="T136" s="623" t="s">
        <v>3049</v>
      </c>
      <c r="U136" s="624">
        <v>254768.7</v>
      </c>
      <c r="V136" s="624">
        <v>91088.47</v>
      </c>
      <c r="W136" s="624">
        <v>72.599999999999994</v>
      </c>
      <c r="X136" s="624">
        <v>345784.57</v>
      </c>
      <c r="Y136" s="625">
        <v>91015.87</v>
      </c>
      <c r="AA136" s="622">
        <v>5115154000</v>
      </c>
      <c r="AB136" s="623" t="s">
        <v>3049</v>
      </c>
      <c r="AC136" s="624">
        <v>345784.57</v>
      </c>
      <c r="AD136" s="624">
        <v>90023.51</v>
      </c>
      <c r="AE136" s="624">
        <v>483.29</v>
      </c>
      <c r="AF136" s="624">
        <v>435324.79</v>
      </c>
      <c r="AG136" s="625">
        <v>89540.22</v>
      </c>
      <c r="AI136" s="820">
        <v>5115154000</v>
      </c>
      <c r="AJ136" s="820" t="s">
        <v>3049</v>
      </c>
      <c r="AK136" s="821">
        <v>435324.79</v>
      </c>
      <c r="AL136" s="821">
        <v>81592.61</v>
      </c>
      <c r="AM136" s="821">
        <v>101.95</v>
      </c>
      <c r="AN136" s="821">
        <v>516815.45</v>
      </c>
      <c r="AO136" s="821">
        <v>81490.66</v>
      </c>
      <c r="BF136" s="820">
        <v>3110915000</v>
      </c>
      <c r="BG136" s="820" t="s">
        <v>3010</v>
      </c>
      <c r="BH136" s="821">
        <v>-2980081.43</v>
      </c>
      <c r="BI136" s="821">
        <v>2989366.43</v>
      </c>
      <c r="BJ136" s="821">
        <v>6800666.1799999997</v>
      </c>
      <c r="BK136" s="821">
        <v>-6791381.1799999997</v>
      </c>
      <c r="BL136" s="821">
        <v>-3811299.75</v>
      </c>
    </row>
    <row r="137" spans="1:64">
      <c r="A137" s="622">
        <v>5131315000</v>
      </c>
      <c r="B137" s="623" t="s">
        <v>3056</v>
      </c>
      <c r="C137" s="624">
        <v>0</v>
      </c>
      <c r="D137" s="624">
        <v>2509</v>
      </c>
      <c r="E137" s="624">
        <v>0</v>
      </c>
      <c r="F137" s="624">
        <v>2509</v>
      </c>
      <c r="G137" s="625">
        <v>2509</v>
      </c>
      <c r="I137" s="641">
        <v>5116171000</v>
      </c>
      <c r="J137" s="647" t="s">
        <v>3050</v>
      </c>
      <c r="K137" s="625">
        <v>65736</v>
      </c>
      <c r="L137" s="625">
        <v>65736</v>
      </c>
      <c r="M137" s="625">
        <v>0</v>
      </c>
      <c r="N137" s="625">
        <v>131472</v>
      </c>
      <c r="O137" s="625">
        <v>65736</v>
      </c>
      <c r="R137" s="823"/>
      <c r="S137" s="622">
        <v>5115155000</v>
      </c>
      <c r="T137" s="623" t="s">
        <v>3181</v>
      </c>
      <c r="U137" s="624">
        <v>23430</v>
      </c>
      <c r="V137" s="624">
        <v>2790</v>
      </c>
      <c r="W137" s="624">
        <v>0</v>
      </c>
      <c r="X137" s="624">
        <v>26220</v>
      </c>
      <c r="Y137" s="625">
        <v>2790</v>
      </c>
      <c r="AA137" s="622">
        <v>5115155000</v>
      </c>
      <c r="AB137" s="623" t="s">
        <v>3181</v>
      </c>
      <c r="AC137" s="624">
        <v>26220</v>
      </c>
      <c r="AD137" s="624">
        <v>2790</v>
      </c>
      <c r="AE137" s="624">
        <v>0</v>
      </c>
      <c r="AF137" s="624">
        <v>29010</v>
      </c>
      <c r="AG137" s="625">
        <v>2790</v>
      </c>
      <c r="AI137" s="820">
        <v>5115155000</v>
      </c>
      <c r="AJ137" s="820" t="s">
        <v>3181</v>
      </c>
      <c r="AK137" s="821">
        <v>29010</v>
      </c>
      <c r="AL137" s="821">
        <v>2790</v>
      </c>
      <c r="AM137" s="821">
        <v>0</v>
      </c>
      <c r="AN137" s="821">
        <v>31800</v>
      </c>
      <c r="AO137" s="821">
        <v>2790</v>
      </c>
      <c r="BF137" s="820">
        <v>3110916000</v>
      </c>
      <c r="BG137" s="820" t="s">
        <v>3011</v>
      </c>
      <c r="BH137" s="821">
        <v>-1793255.99</v>
      </c>
      <c r="BI137" s="821">
        <v>1793255.99</v>
      </c>
      <c r="BJ137" s="821">
        <v>1793255.99</v>
      </c>
      <c r="BK137" s="821">
        <v>-1793255.99</v>
      </c>
      <c r="BL137" s="821">
        <v>0</v>
      </c>
    </row>
    <row r="138" spans="1:64">
      <c r="A138" s="622">
        <v>5133338000</v>
      </c>
      <c r="B138" s="623" t="s">
        <v>3057</v>
      </c>
      <c r="C138" s="624">
        <v>0</v>
      </c>
      <c r="D138" s="624">
        <v>37058.449999999997</v>
      </c>
      <c r="E138" s="624">
        <v>0</v>
      </c>
      <c r="F138" s="624">
        <v>37058.449999999997</v>
      </c>
      <c r="G138" s="625">
        <v>37058.449999999997</v>
      </c>
      <c r="I138" s="641">
        <v>5122221000</v>
      </c>
      <c r="J138" s="647" t="s">
        <v>3051</v>
      </c>
      <c r="K138" s="625">
        <v>3120</v>
      </c>
      <c r="L138" s="625">
        <v>1764.9</v>
      </c>
      <c r="M138" s="625">
        <v>0</v>
      </c>
      <c r="N138" s="625">
        <v>4884.8999999999996</v>
      </c>
      <c r="O138" s="625">
        <v>1764.9</v>
      </c>
      <c r="R138" s="823"/>
      <c r="S138" s="622">
        <v>5116171000</v>
      </c>
      <c r="T138" s="623" t="s">
        <v>3050</v>
      </c>
      <c r="U138" s="624">
        <v>195016.8</v>
      </c>
      <c r="V138" s="624">
        <v>0</v>
      </c>
      <c r="W138" s="624">
        <v>0</v>
      </c>
      <c r="X138" s="624">
        <v>195016.8</v>
      </c>
      <c r="Y138" s="625">
        <v>0</v>
      </c>
      <c r="AA138" s="622">
        <v>5116171000</v>
      </c>
      <c r="AB138" s="623" t="s">
        <v>3050</v>
      </c>
      <c r="AC138" s="624">
        <v>195016.8</v>
      </c>
      <c r="AD138" s="624">
        <v>0</v>
      </c>
      <c r="AE138" s="624">
        <v>0</v>
      </c>
      <c r="AF138" s="624">
        <v>195016.8</v>
      </c>
      <c r="AG138" s="625">
        <v>0</v>
      </c>
      <c r="AI138" s="820">
        <v>5116171000</v>
      </c>
      <c r="AJ138" s="820" t="s">
        <v>3050</v>
      </c>
      <c r="AK138" s="821">
        <v>195016.8</v>
      </c>
      <c r="AL138" s="821">
        <v>0</v>
      </c>
      <c r="AM138" s="821">
        <v>0</v>
      </c>
      <c r="AN138" s="821">
        <v>195016.8</v>
      </c>
      <c r="AO138" s="821">
        <v>0</v>
      </c>
      <c r="BF138" s="820">
        <v>3111</v>
      </c>
      <c r="BG138" s="820"/>
      <c r="BH138" s="821">
        <v>-2027280.02</v>
      </c>
      <c r="BI138" s="821">
        <v>27280.02</v>
      </c>
      <c r="BJ138" s="821">
        <v>2027280.02</v>
      </c>
      <c r="BK138" s="821">
        <v>-4027280.02</v>
      </c>
      <c r="BL138" s="821">
        <v>-2000000</v>
      </c>
    </row>
    <row r="139" spans="1:64">
      <c r="A139" s="622">
        <v>5134341000</v>
      </c>
      <c r="B139" s="623" t="s">
        <v>3058</v>
      </c>
      <c r="C139" s="624">
        <v>0</v>
      </c>
      <c r="D139" s="624">
        <v>723.21</v>
      </c>
      <c r="E139" s="624">
        <v>723.21</v>
      </c>
      <c r="F139" s="624">
        <v>0</v>
      </c>
      <c r="G139" s="625">
        <v>0</v>
      </c>
      <c r="I139" s="641">
        <v>5124248000</v>
      </c>
      <c r="J139" s="647" t="s">
        <v>3085</v>
      </c>
      <c r="K139" s="625">
        <v>0</v>
      </c>
      <c r="L139" s="625">
        <v>450</v>
      </c>
      <c r="M139" s="625">
        <v>0</v>
      </c>
      <c r="N139" s="625">
        <v>450</v>
      </c>
      <c r="O139" s="625">
        <v>450</v>
      </c>
      <c r="R139" s="823"/>
      <c r="S139" s="622">
        <v>5121211000</v>
      </c>
      <c r="T139" s="623" t="s">
        <v>3182</v>
      </c>
      <c r="U139" s="624">
        <v>7154.06</v>
      </c>
      <c r="V139" s="624">
        <v>0</v>
      </c>
      <c r="W139" s="624">
        <v>0</v>
      </c>
      <c r="X139" s="624">
        <v>7154.06</v>
      </c>
      <c r="Y139" s="625">
        <v>0</v>
      </c>
      <c r="AA139" s="622">
        <v>5121211000</v>
      </c>
      <c r="AB139" s="623" t="s">
        <v>3182</v>
      </c>
      <c r="AC139" s="624">
        <v>7154.06</v>
      </c>
      <c r="AD139" s="624">
        <v>18648.82</v>
      </c>
      <c r="AE139" s="624">
        <v>0</v>
      </c>
      <c r="AF139" s="624">
        <v>25802.880000000001</v>
      </c>
      <c r="AG139" s="625">
        <v>18648.82</v>
      </c>
      <c r="AI139" s="820">
        <v>5121211000</v>
      </c>
      <c r="AJ139" s="820" t="s">
        <v>3182</v>
      </c>
      <c r="AK139" s="821">
        <v>25802.880000000001</v>
      </c>
      <c r="AL139" s="821">
        <v>5649.45</v>
      </c>
      <c r="AM139" s="821">
        <v>0</v>
      </c>
      <c r="AN139" s="821">
        <v>31452.33</v>
      </c>
      <c r="AO139" s="821">
        <v>5649.45</v>
      </c>
      <c r="BF139" s="820">
        <v>3111825205</v>
      </c>
      <c r="BG139" s="820" t="s">
        <v>3012</v>
      </c>
      <c r="BH139" s="821">
        <v>-2000000</v>
      </c>
      <c r="BI139" s="821">
        <v>0</v>
      </c>
      <c r="BJ139" s="821">
        <v>2000000</v>
      </c>
      <c r="BK139" s="821">
        <v>-4000000</v>
      </c>
      <c r="BL139" s="821">
        <v>-2000000</v>
      </c>
    </row>
    <row r="140" spans="1:64">
      <c r="A140" s="622">
        <v>5135358000</v>
      </c>
      <c r="B140" s="623" t="s">
        <v>3059</v>
      </c>
      <c r="C140" s="624">
        <v>0</v>
      </c>
      <c r="D140" s="624">
        <v>64152.7</v>
      </c>
      <c r="E140" s="624">
        <v>0</v>
      </c>
      <c r="F140" s="624">
        <v>64152.7</v>
      </c>
      <c r="G140" s="625">
        <v>64152.7</v>
      </c>
      <c r="I140" s="641">
        <v>5126261000</v>
      </c>
      <c r="J140" s="647" t="s">
        <v>3052</v>
      </c>
      <c r="K140" s="625">
        <v>11402.03</v>
      </c>
      <c r="L140" s="625">
        <v>12953.65</v>
      </c>
      <c r="M140" s="625">
        <v>0</v>
      </c>
      <c r="N140" s="625">
        <v>24355.68</v>
      </c>
      <c r="O140" s="625">
        <v>12953.65</v>
      </c>
      <c r="R140" s="823"/>
      <c r="S140" s="622">
        <v>5121214000</v>
      </c>
      <c r="T140" s="623" t="s">
        <v>3183</v>
      </c>
      <c r="U140" s="624">
        <v>0</v>
      </c>
      <c r="V140" s="624">
        <v>0</v>
      </c>
      <c r="W140" s="624">
        <v>0</v>
      </c>
      <c r="X140" s="624">
        <v>0</v>
      </c>
      <c r="Y140" s="625">
        <v>0</v>
      </c>
      <c r="AA140" s="622">
        <v>5121214000</v>
      </c>
      <c r="AB140" s="623" t="s">
        <v>3183</v>
      </c>
      <c r="AC140" s="624">
        <v>0</v>
      </c>
      <c r="AD140" s="624">
        <v>0</v>
      </c>
      <c r="AE140" s="624">
        <v>0</v>
      </c>
      <c r="AF140" s="624">
        <v>0</v>
      </c>
      <c r="AG140" s="625">
        <v>0</v>
      </c>
      <c r="AI140" s="820">
        <v>5121214000</v>
      </c>
      <c r="AJ140" s="820" t="s">
        <v>3183</v>
      </c>
      <c r="AK140" s="821">
        <v>0</v>
      </c>
      <c r="AL140" s="821">
        <v>11486</v>
      </c>
      <c r="AM140" s="821">
        <v>0</v>
      </c>
      <c r="AN140" s="821">
        <v>11486</v>
      </c>
      <c r="AO140" s="821">
        <v>11486</v>
      </c>
      <c r="BF140" s="820">
        <v>3111835000</v>
      </c>
      <c r="BG140" s="820" t="s">
        <v>3013</v>
      </c>
      <c r="BH140" s="821">
        <v>-27280.02</v>
      </c>
      <c r="BI140" s="821">
        <v>27280.02</v>
      </c>
      <c r="BJ140" s="821">
        <v>27280.02</v>
      </c>
      <c r="BK140" s="821">
        <v>-27280.02</v>
      </c>
      <c r="BL140" s="821">
        <v>0</v>
      </c>
    </row>
    <row r="141" spans="1:64">
      <c r="A141" s="622">
        <v>5137375000</v>
      </c>
      <c r="B141" s="623" t="s">
        <v>3060</v>
      </c>
      <c r="C141" s="624">
        <v>0</v>
      </c>
      <c r="D141" s="624">
        <v>390</v>
      </c>
      <c r="E141" s="624">
        <v>0</v>
      </c>
      <c r="F141" s="624">
        <v>390</v>
      </c>
      <c r="G141" s="625">
        <v>390</v>
      </c>
      <c r="I141" s="641">
        <v>5131311000</v>
      </c>
      <c r="J141" s="647" t="s">
        <v>3053</v>
      </c>
      <c r="K141" s="625">
        <v>22304</v>
      </c>
      <c r="L141" s="625">
        <v>24305</v>
      </c>
      <c r="M141" s="625">
        <v>0</v>
      </c>
      <c r="N141" s="625">
        <v>46609</v>
      </c>
      <c r="O141" s="625">
        <v>24305</v>
      </c>
      <c r="R141" s="823"/>
      <c r="S141" s="622">
        <v>5121215000</v>
      </c>
      <c r="T141" s="623" t="s">
        <v>3184</v>
      </c>
      <c r="U141" s="624">
        <v>0</v>
      </c>
      <c r="V141" s="624">
        <v>0</v>
      </c>
      <c r="W141" s="624">
        <v>0</v>
      </c>
      <c r="X141" s="624">
        <v>0</v>
      </c>
      <c r="Y141" s="625">
        <v>0</v>
      </c>
      <c r="AA141" s="622">
        <v>5121215000</v>
      </c>
      <c r="AB141" s="623" t="s">
        <v>3184</v>
      </c>
      <c r="AC141" s="624">
        <v>0</v>
      </c>
      <c r="AD141" s="624">
        <v>53684</v>
      </c>
      <c r="AE141" s="624">
        <v>0</v>
      </c>
      <c r="AF141" s="624">
        <v>53684</v>
      </c>
      <c r="AG141" s="625">
        <v>53684</v>
      </c>
      <c r="AI141" s="820">
        <v>5121215000</v>
      </c>
      <c r="AJ141" s="820" t="s">
        <v>3184</v>
      </c>
      <c r="AK141" s="821">
        <v>53684</v>
      </c>
      <c r="AL141" s="821">
        <v>47343</v>
      </c>
      <c r="AM141" s="821">
        <v>0</v>
      </c>
      <c r="AN141" s="821">
        <v>101027</v>
      </c>
      <c r="AO141" s="821">
        <v>47343</v>
      </c>
      <c r="BF141" s="820">
        <v>3113</v>
      </c>
      <c r="BG141" s="820"/>
      <c r="BH141" s="821">
        <v>-78866177.469999999</v>
      </c>
      <c r="BI141" s="821">
        <v>0</v>
      </c>
      <c r="BJ141" s="821">
        <v>83666794.909999996</v>
      </c>
      <c r="BK141" s="821">
        <v>-162532972.38</v>
      </c>
      <c r="BL141" s="821">
        <v>-83666794.909999996</v>
      </c>
    </row>
    <row r="142" spans="1:64">
      <c r="A142" s="622">
        <v>5138385000</v>
      </c>
      <c r="B142" s="623" t="s">
        <v>3061</v>
      </c>
      <c r="C142" s="624">
        <v>0</v>
      </c>
      <c r="D142" s="624">
        <v>472.45</v>
      </c>
      <c r="E142" s="624">
        <v>0</v>
      </c>
      <c r="F142" s="624">
        <v>472.45</v>
      </c>
      <c r="G142" s="625">
        <v>472.45</v>
      </c>
      <c r="I142" s="641">
        <v>5131313000</v>
      </c>
      <c r="J142" s="647" t="s">
        <v>3054</v>
      </c>
      <c r="K142" s="625">
        <v>6708</v>
      </c>
      <c r="L142" s="625">
        <v>7483</v>
      </c>
      <c r="M142" s="625">
        <v>0</v>
      </c>
      <c r="N142" s="625">
        <v>14191</v>
      </c>
      <c r="O142" s="625">
        <v>7483</v>
      </c>
      <c r="R142" s="823"/>
      <c r="S142" s="622">
        <v>5121216000</v>
      </c>
      <c r="T142" s="623" t="s">
        <v>3185</v>
      </c>
      <c r="U142" s="624">
        <v>0</v>
      </c>
      <c r="V142" s="624">
        <v>0</v>
      </c>
      <c r="W142" s="624">
        <v>0</v>
      </c>
      <c r="X142" s="624">
        <v>0</v>
      </c>
      <c r="Y142" s="625">
        <v>0</v>
      </c>
      <c r="AA142" s="622">
        <v>5121216000</v>
      </c>
      <c r="AB142" s="623" t="s">
        <v>3185</v>
      </c>
      <c r="AC142" s="624">
        <v>0</v>
      </c>
      <c r="AD142" s="624">
        <v>20021.66</v>
      </c>
      <c r="AE142" s="624">
        <v>0</v>
      </c>
      <c r="AF142" s="624">
        <v>20021.66</v>
      </c>
      <c r="AG142" s="625">
        <v>20021.66</v>
      </c>
      <c r="AI142" s="820">
        <v>5121216000</v>
      </c>
      <c r="AJ142" s="820" t="s">
        <v>3185</v>
      </c>
      <c r="AK142" s="821">
        <v>20021.66</v>
      </c>
      <c r="AL142" s="821">
        <v>0</v>
      </c>
      <c r="AM142" s="821">
        <v>0</v>
      </c>
      <c r="AN142" s="821">
        <v>20021.66</v>
      </c>
      <c r="AO142" s="821">
        <v>0</v>
      </c>
      <c r="BF142" s="820">
        <v>3113835000</v>
      </c>
      <c r="BG142" s="820" t="s">
        <v>3014</v>
      </c>
      <c r="BH142" s="821">
        <v>-5892839.25</v>
      </c>
      <c r="BI142" s="821">
        <v>0</v>
      </c>
      <c r="BJ142" s="821">
        <v>5920119.2699999996</v>
      </c>
      <c r="BK142" s="821">
        <v>-11812958.52</v>
      </c>
      <c r="BL142" s="821">
        <v>-5920119.2699999996</v>
      </c>
    </row>
    <row r="143" spans="1:64">
      <c r="A143" s="622">
        <v>5139392000</v>
      </c>
      <c r="B143" s="623" t="s">
        <v>3062</v>
      </c>
      <c r="C143" s="624">
        <v>0</v>
      </c>
      <c r="D143" s="624">
        <v>402</v>
      </c>
      <c r="E143" s="624">
        <v>0</v>
      </c>
      <c r="F143" s="624">
        <v>402</v>
      </c>
      <c r="G143" s="625">
        <v>402</v>
      </c>
      <c r="I143" s="641">
        <v>5131314000</v>
      </c>
      <c r="J143" s="647" t="s">
        <v>3055</v>
      </c>
      <c r="K143" s="625">
        <v>34378.89</v>
      </c>
      <c r="L143" s="625">
        <v>34378.89</v>
      </c>
      <c r="M143" s="625">
        <v>0</v>
      </c>
      <c r="N143" s="625">
        <v>68757.78</v>
      </c>
      <c r="O143" s="625">
        <v>34378.89</v>
      </c>
      <c r="R143" s="823"/>
      <c r="S143" s="622">
        <v>5122221000</v>
      </c>
      <c r="T143" s="623" t="s">
        <v>3051</v>
      </c>
      <c r="U143" s="624">
        <v>9729.9500000000007</v>
      </c>
      <c r="V143" s="624">
        <v>5019.8999999999996</v>
      </c>
      <c r="W143" s="624">
        <v>0</v>
      </c>
      <c r="X143" s="624">
        <v>14749.85</v>
      </c>
      <c r="Y143" s="625">
        <v>5019.8999999999996</v>
      </c>
      <c r="AA143" s="622">
        <v>5122221000</v>
      </c>
      <c r="AB143" s="623" t="s">
        <v>3051</v>
      </c>
      <c r="AC143" s="624">
        <v>14749.85</v>
      </c>
      <c r="AD143" s="624">
        <v>2065</v>
      </c>
      <c r="AE143" s="624">
        <v>0</v>
      </c>
      <c r="AF143" s="624">
        <v>16814.849999999999</v>
      </c>
      <c r="AG143" s="625">
        <v>2065</v>
      </c>
      <c r="AI143" s="820">
        <v>5122221000</v>
      </c>
      <c r="AJ143" s="820" t="s">
        <v>3051</v>
      </c>
      <c r="AK143" s="821">
        <v>16814.849999999999</v>
      </c>
      <c r="AL143" s="821">
        <v>1265</v>
      </c>
      <c r="AM143" s="821">
        <v>0</v>
      </c>
      <c r="AN143" s="821">
        <v>18079.849999999999</v>
      </c>
      <c r="AO143" s="821">
        <v>1265</v>
      </c>
      <c r="BF143" s="820">
        <v>3113836000</v>
      </c>
      <c r="BG143" s="820" t="s">
        <v>3015</v>
      </c>
      <c r="BH143" s="821">
        <v>-500000</v>
      </c>
      <c r="BI143" s="821">
        <v>0</v>
      </c>
      <c r="BJ143" s="821">
        <v>500000</v>
      </c>
      <c r="BK143" s="821">
        <v>-1000000</v>
      </c>
      <c r="BL143" s="821">
        <v>-500000</v>
      </c>
    </row>
    <row r="144" spans="1:64" ht="15.75" thickBot="1">
      <c r="A144" s="626">
        <v>5139398000</v>
      </c>
      <c r="B144" s="627" t="s">
        <v>3063</v>
      </c>
      <c r="C144" s="628">
        <v>0</v>
      </c>
      <c r="D144" s="628">
        <v>28831.200000000001</v>
      </c>
      <c r="E144" s="628">
        <v>3314.2</v>
      </c>
      <c r="F144" s="628">
        <v>25517</v>
      </c>
      <c r="G144" s="629">
        <v>25517</v>
      </c>
      <c r="I144" s="641">
        <v>5131315000</v>
      </c>
      <c r="J144" s="647" t="s">
        <v>3056</v>
      </c>
      <c r="K144" s="625">
        <v>2509</v>
      </c>
      <c r="L144" s="625">
        <v>848</v>
      </c>
      <c r="M144" s="625">
        <v>0</v>
      </c>
      <c r="N144" s="625">
        <v>3357</v>
      </c>
      <c r="O144" s="625">
        <v>848</v>
      </c>
      <c r="R144" s="823"/>
      <c r="S144" s="622">
        <v>5124246000</v>
      </c>
      <c r="T144" s="623" t="s">
        <v>3186</v>
      </c>
      <c r="U144" s="624">
        <v>0</v>
      </c>
      <c r="V144" s="624">
        <v>2831.85</v>
      </c>
      <c r="W144" s="624">
        <v>0</v>
      </c>
      <c r="X144" s="624">
        <v>2831.85</v>
      </c>
      <c r="Y144" s="625">
        <v>2831.85</v>
      </c>
      <c r="AA144" s="622">
        <v>5124246000</v>
      </c>
      <c r="AB144" s="623" t="s">
        <v>3186</v>
      </c>
      <c r="AC144" s="624">
        <v>2831.85</v>
      </c>
      <c r="AD144" s="624">
        <v>0</v>
      </c>
      <c r="AE144" s="624">
        <v>0</v>
      </c>
      <c r="AF144" s="624">
        <v>2831.85</v>
      </c>
      <c r="AG144" s="625">
        <v>0</v>
      </c>
      <c r="AI144" s="820">
        <v>5124246000</v>
      </c>
      <c r="AJ144" s="820" t="s">
        <v>3186</v>
      </c>
      <c r="AK144" s="821">
        <v>2831.85</v>
      </c>
      <c r="AL144" s="821">
        <v>221.98</v>
      </c>
      <c r="AM144" s="821">
        <v>0</v>
      </c>
      <c r="AN144" s="821">
        <v>3053.83</v>
      </c>
      <c r="AO144" s="821">
        <v>221.98</v>
      </c>
      <c r="BF144" s="820">
        <v>3113915000</v>
      </c>
      <c r="BG144" s="820" t="s">
        <v>3016</v>
      </c>
      <c r="BH144" s="821">
        <v>-7711722.6399999997</v>
      </c>
      <c r="BI144" s="821">
        <v>0</v>
      </c>
      <c r="BJ144" s="821">
        <v>10691804.07</v>
      </c>
      <c r="BK144" s="821">
        <v>-18403526.710000001</v>
      </c>
      <c r="BL144" s="821">
        <v>-10691804.07</v>
      </c>
    </row>
    <row r="145" spans="9:64">
      <c r="I145" s="641">
        <v>5131318000</v>
      </c>
      <c r="J145" s="647" t="s">
        <v>3086</v>
      </c>
      <c r="K145" s="625">
        <v>0</v>
      </c>
      <c r="L145" s="625">
        <v>1570</v>
      </c>
      <c r="M145" s="625">
        <v>670</v>
      </c>
      <c r="N145" s="625">
        <v>900</v>
      </c>
      <c r="O145" s="625">
        <v>900</v>
      </c>
      <c r="R145" s="823"/>
      <c r="S145" s="622">
        <v>5124248000</v>
      </c>
      <c r="T145" s="623" t="s">
        <v>3085</v>
      </c>
      <c r="U145" s="624">
        <v>450</v>
      </c>
      <c r="V145" s="624">
        <v>0</v>
      </c>
      <c r="W145" s="624">
        <v>0</v>
      </c>
      <c r="X145" s="624">
        <v>450</v>
      </c>
      <c r="Y145" s="625">
        <v>0</v>
      </c>
      <c r="AA145" s="622">
        <v>5124248000</v>
      </c>
      <c r="AB145" s="623" t="s">
        <v>3085</v>
      </c>
      <c r="AC145" s="624">
        <v>450</v>
      </c>
      <c r="AD145" s="624">
        <v>0</v>
      </c>
      <c r="AE145" s="624">
        <v>0</v>
      </c>
      <c r="AF145" s="624">
        <v>450</v>
      </c>
      <c r="AG145" s="625">
        <v>0</v>
      </c>
      <c r="AI145" s="820">
        <v>5124248000</v>
      </c>
      <c r="AJ145" s="820" t="s">
        <v>3085</v>
      </c>
      <c r="AK145" s="821">
        <v>450</v>
      </c>
      <c r="AL145" s="821">
        <v>350</v>
      </c>
      <c r="AM145" s="821">
        <v>0</v>
      </c>
      <c r="AN145" s="821">
        <v>800</v>
      </c>
      <c r="AO145" s="821">
        <v>350</v>
      </c>
      <c r="BF145" s="820">
        <v>3113916000</v>
      </c>
      <c r="BG145" s="820" t="s">
        <v>3017</v>
      </c>
      <c r="BH145" s="821">
        <v>-64761615.579999998</v>
      </c>
      <c r="BI145" s="821">
        <v>0</v>
      </c>
      <c r="BJ145" s="821">
        <v>66554871.57</v>
      </c>
      <c r="BK145" s="821">
        <v>-131316487.15000001</v>
      </c>
      <c r="BL145" s="821">
        <v>-66554871.57</v>
      </c>
    </row>
    <row r="146" spans="9:64">
      <c r="I146" s="641">
        <v>5133338000</v>
      </c>
      <c r="J146" s="647" t="s">
        <v>3057</v>
      </c>
      <c r="K146" s="625">
        <v>37058.449999999997</v>
      </c>
      <c r="L146" s="625">
        <v>74116.899999999994</v>
      </c>
      <c r="M146" s="625">
        <v>37058.449999999997</v>
      </c>
      <c r="N146" s="625">
        <v>74116.899999999994</v>
      </c>
      <c r="O146" s="625">
        <v>37058.449999999997</v>
      </c>
      <c r="R146" s="823"/>
      <c r="S146" s="622">
        <v>5124249000</v>
      </c>
      <c r="T146" s="623" t="s">
        <v>3187</v>
      </c>
      <c r="U146" s="624">
        <v>0</v>
      </c>
      <c r="V146" s="624">
        <v>389.35</v>
      </c>
      <c r="W146" s="624">
        <v>0</v>
      </c>
      <c r="X146" s="624">
        <v>389.35</v>
      </c>
      <c r="Y146" s="625">
        <v>389.35</v>
      </c>
      <c r="AA146" s="622">
        <v>5124249000</v>
      </c>
      <c r="AB146" s="623" t="s">
        <v>3187</v>
      </c>
      <c r="AC146" s="624">
        <v>389.35</v>
      </c>
      <c r="AD146" s="624">
        <v>0</v>
      </c>
      <c r="AE146" s="624">
        <v>0</v>
      </c>
      <c r="AF146" s="624">
        <v>389.35</v>
      </c>
      <c r="AG146" s="625">
        <v>0</v>
      </c>
      <c r="AI146" s="820">
        <v>5124249000</v>
      </c>
      <c r="AJ146" s="820" t="s">
        <v>3187</v>
      </c>
      <c r="AK146" s="821">
        <v>389.35</v>
      </c>
      <c r="AL146" s="821">
        <v>0</v>
      </c>
      <c r="AM146" s="821">
        <v>0</v>
      </c>
      <c r="AN146" s="821">
        <v>389.35</v>
      </c>
      <c r="AO146" s="821">
        <v>0</v>
      </c>
      <c r="BF146" s="820">
        <v>3114</v>
      </c>
      <c r="BG146" s="820"/>
      <c r="BH146" s="821">
        <v>367864.22</v>
      </c>
      <c r="BI146" s="821">
        <v>367864.22</v>
      </c>
      <c r="BJ146" s="821">
        <v>0</v>
      </c>
      <c r="BK146" s="821">
        <v>735728.44</v>
      </c>
      <c r="BL146" s="821">
        <v>367864.22</v>
      </c>
    </row>
    <row r="147" spans="9:64">
      <c r="I147" s="641">
        <v>5133339000</v>
      </c>
      <c r="J147" s="647" t="s">
        <v>3087</v>
      </c>
      <c r="K147" s="625">
        <v>0</v>
      </c>
      <c r="L147" s="625">
        <v>6264</v>
      </c>
      <c r="M147" s="625">
        <v>0</v>
      </c>
      <c r="N147" s="625">
        <v>6264</v>
      </c>
      <c r="O147" s="625">
        <v>6264</v>
      </c>
      <c r="R147" s="823"/>
      <c r="S147" s="622">
        <v>5125251000</v>
      </c>
      <c r="T147" s="623" t="s">
        <v>3188</v>
      </c>
      <c r="U147" s="624">
        <v>0</v>
      </c>
      <c r="V147" s="624">
        <v>0</v>
      </c>
      <c r="W147" s="624">
        <v>0</v>
      </c>
      <c r="X147" s="624">
        <v>0</v>
      </c>
      <c r="Y147" s="625">
        <v>0</v>
      </c>
      <c r="AA147" s="622">
        <v>5125251000</v>
      </c>
      <c r="AB147" s="623" t="s">
        <v>3188</v>
      </c>
      <c r="AC147" s="624">
        <v>0</v>
      </c>
      <c r="AD147" s="624">
        <v>8735.9</v>
      </c>
      <c r="AE147" s="624">
        <v>0</v>
      </c>
      <c r="AF147" s="624">
        <v>8735.9</v>
      </c>
      <c r="AG147" s="625">
        <v>8735.9</v>
      </c>
      <c r="AI147" s="820">
        <v>5125251000</v>
      </c>
      <c r="AJ147" s="820" t="s">
        <v>3188</v>
      </c>
      <c r="AK147" s="821">
        <v>8735.9</v>
      </c>
      <c r="AL147" s="821">
        <v>0</v>
      </c>
      <c r="AM147" s="821">
        <v>0</v>
      </c>
      <c r="AN147" s="821">
        <v>8735.9</v>
      </c>
      <c r="AO147" s="821">
        <v>0</v>
      </c>
      <c r="BF147" s="820">
        <v>3114916000</v>
      </c>
      <c r="BG147" s="820" t="s">
        <v>3018</v>
      </c>
      <c r="BH147" s="821">
        <v>367864.22</v>
      </c>
      <c r="BI147" s="821">
        <v>367864.22</v>
      </c>
      <c r="BJ147" s="821">
        <v>0</v>
      </c>
      <c r="BK147" s="821">
        <v>735728.44</v>
      </c>
      <c r="BL147" s="821">
        <v>367864.22</v>
      </c>
    </row>
    <row r="148" spans="9:64">
      <c r="I148" s="641">
        <v>5134341000</v>
      </c>
      <c r="J148" s="647" t="s">
        <v>3058</v>
      </c>
      <c r="K148" s="625">
        <v>0</v>
      </c>
      <c r="L148" s="625">
        <v>0</v>
      </c>
      <c r="M148" s="625">
        <v>0</v>
      </c>
      <c r="N148" s="625">
        <v>0</v>
      </c>
      <c r="O148" s="625">
        <v>0</v>
      </c>
      <c r="R148" s="823"/>
      <c r="S148" s="622">
        <v>5125252000</v>
      </c>
      <c r="T148" s="623" t="s">
        <v>3189</v>
      </c>
      <c r="U148" s="624">
        <v>0</v>
      </c>
      <c r="V148" s="624">
        <v>0</v>
      </c>
      <c r="W148" s="624">
        <v>0</v>
      </c>
      <c r="X148" s="624">
        <v>0</v>
      </c>
      <c r="Y148" s="625">
        <v>0</v>
      </c>
      <c r="AA148" s="622">
        <v>5125252000</v>
      </c>
      <c r="AB148" s="623" t="s">
        <v>3189</v>
      </c>
      <c r="AC148" s="624">
        <v>0</v>
      </c>
      <c r="AD148" s="624">
        <v>0</v>
      </c>
      <c r="AE148" s="624">
        <v>0</v>
      </c>
      <c r="AF148" s="624">
        <v>0</v>
      </c>
      <c r="AG148" s="625">
        <v>0</v>
      </c>
      <c r="AI148" s="820">
        <v>5125252000</v>
      </c>
      <c r="AJ148" s="820" t="s">
        <v>3189</v>
      </c>
      <c r="AK148" s="821">
        <v>0</v>
      </c>
      <c r="AL148" s="821">
        <v>4043.25</v>
      </c>
      <c r="AM148" s="821">
        <v>0</v>
      </c>
      <c r="AN148" s="821">
        <v>4043.25</v>
      </c>
      <c r="AO148" s="821">
        <v>4043.25</v>
      </c>
      <c r="BF148" s="820">
        <v>32</v>
      </c>
      <c r="BG148" s="820" t="s">
        <v>3313</v>
      </c>
      <c r="BH148" s="821">
        <v>-27683750.530000001</v>
      </c>
      <c r="BI148" s="821">
        <v>17349501.969999999</v>
      </c>
      <c r="BJ148" s="821">
        <v>45025529.509999998</v>
      </c>
      <c r="BK148" s="821">
        <v>-55359778.07</v>
      </c>
      <c r="BL148" s="821">
        <v>-27676027.539999999</v>
      </c>
    </row>
    <row r="149" spans="9:64">
      <c r="I149" s="641">
        <v>5134345000</v>
      </c>
      <c r="J149" s="647" t="s">
        <v>3088</v>
      </c>
      <c r="K149" s="625">
        <v>0</v>
      </c>
      <c r="L149" s="625">
        <v>4074.4</v>
      </c>
      <c r="M149" s="625">
        <v>0</v>
      </c>
      <c r="N149" s="625">
        <v>4074.4</v>
      </c>
      <c r="O149" s="625">
        <v>4074.4</v>
      </c>
      <c r="R149" s="823"/>
      <c r="S149" s="622">
        <v>5125253000</v>
      </c>
      <c r="T149" s="623" t="s">
        <v>3190</v>
      </c>
      <c r="U149" s="624">
        <v>659.5</v>
      </c>
      <c r="V149" s="624">
        <v>0</v>
      </c>
      <c r="W149" s="624">
        <v>0</v>
      </c>
      <c r="X149" s="624">
        <v>659.5</v>
      </c>
      <c r="Y149" s="625">
        <v>0</v>
      </c>
      <c r="AA149" s="622">
        <v>5125253000</v>
      </c>
      <c r="AB149" s="623" t="s">
        <v>3190</v>
      </c>
      <c r="AC149" s="624">
        <v>659.5</v>
      </c>
      <c r="AD149" s="624">
        <v>0</v>
      </c>
      <c r="AE149" s="624">
        <v>0</v>
      </c>
      <c r="AF149" s="624">
        <v>659.5</v>
      </c>
      <c r="AG149" s="625">
        <v>0</v>
      </c>
      <c r="AI149" s="820">
        <v>5125253000</v>
      </c>
      <c r="AJ149" s="820" t="s">
        <v>3190</v>
      </c>
      <c r="AK149" s="821">
        <v>659.5</v>
      </c>
      <c r="AL149" s="821">
        <v>0</v>
      </c>
      <c r="AM149" s="821">
        <v>0</v>
      </c>
      <c r="AN149" s="821">
        <v>659.5</v>
      </c>
      <c r="AO149" s="821">
        <v>0</v>
      </c>
      <c r="BF149" s="820">
        <v>321</v>
      </c>
      <c r="BG149" s="820" t="s">
        <v>3019</v>
      </c>
      <c r="BH149" s="821">
        <v>-2534422.5</v>
      </c>
      <c r="BI149" s="821">
        <v>2534422.5</v>
      </c>
      <c r="BJ149" s="821">
        <v>2534422.5</v>
      </c>
      <c r="BK149" s="821">
        <v>-2534422.5</v>
      </c>
      <c r="BL149" s="821">
        <v>0</v>
      </c>
    </row>
    <row r="150" spans="9:64">
      <c r="I150" s="641">
        <v>5135358000</v>
      </c>
      <c r="J150" s="647" t="s">
        <v>3059</v>
      </c>
      <c r="K150" s="625">
        <v>64152.7</v>
      </c>
      <c r="L150" s="625">
        <v>64152.7</v>
      </c>
      <c r="M150" s="625">
        <v>0</v>
      </c>
      <c r="N150" s="625">
        <v>128305.4</v>
      </c>
      <c r="O150" s="625">
        <v>64152.7</v>
      </c>
      <c r="R150" s="823"/>
      <c r="S150" s="622">
        <v>5125254000</v>
      </c>
      <c r="T150" s="623" t="s">
        <v>3191</v>
      </c>
      <c r="U150" s="624">
        <v>0</v>
      </c>
      <c r="V150" s="624">
        <v>0</v>
      </c>
      <c r="W150" s="624">
        <v>0</v>
      </c>
      <c r="X150" s="624">
        <v>0</v>
      </c>
      <c r="Y150" s="625">
        <v>0</v>
      </c>
      <c r="AA150" s="622">
        <v>5125254000</v>
      </c>
      <c r="AB150" s="623" t="s">
        <v>3191</v>
      </c>
      <c r="AC150" s="624">
        <v>0</v>
      </c>
      <c r="AD150" s="624">
        <v>0</v>
      </c>
      <c r="AE150" s="624">
        <v>0</v>
      </c>
      <c r="AF150" s="624">
        <v>0</v>
      </c>
      <c r="AG150" s="625">
        <v>0</v>
      </c>
      <c r="AI150" s="820">
        <v>5125254000</v>
      </c>
      <c r="AJ150" s="820" t="s">
        <v>3191</v>
      </c>
      <c r="AK150" s="821">
        <v>0</v>
      </c>
      <c r="AL150" s="821">
        <v>1644.3</v>
      </c>
      <c r="AM150" s="821">
        <v>0</v>
      </c>
      <c r="AN150" s="821">
        <v>1644.3</v>
      </c>
      <c r="AO150" s="821">
        <v>1644.3</v>
      </c>
      <c r="BF150" s="820">
        <v>3210</v>
      </c>
      <c r="BG150" s="820"/>
      <c r="BH150" s="821">
        <v>-2534422.5</v>
      </c>
      <c r="BI150" s="821">
        <v>2534422.5</v>
      </c>
      <c r="BJ150" s="821">
        <v>2534422.5</v>
      </c>
      <c r="BK150" s="821">
        <v>-2534422.5</v>
      </c>
      <c r="BL150" s="821">
        <v>0</v>
      </c>
    </row>
    <row r="151" spans="9:64">
      <c r="I151" s="641">
        <v>5137371000</v>
      </c>
      <c r="J151" s="647" t="s">
        <v>3089</v>
      </c>
      <c r="K151" s="625">
        <v>0</v>
      </c>
      <c r="L151" s="625">
        <v>4311</v>
      </c>
      <c r="M151" s="625">
        <v>0</v>
      </c>
      <c r="N151" s="625">
        <v>4311</v>
      </c>
      <c r="O151" s="625">
        <v>4311</v>
      </c>
      <c r="R151" s="823"/>
      <c r="S151" s="622">
        <v>5125255000</v>
      </c>
      <c r="T151" s="623" t="s">
        <v>3192</v>
      </c>
      <c r="U151" s="624">
        <v>0</v>
      </c>
      <c r="V151" s="624">
        <v>0</v>
      </c>
      <c r="W151" s="624">
        <v>0</v>
      </c>
      <c r="X151" s="624">
        <v>0</v>
      </c>
      <c r="Y151" s="625">
        <v>0</v>
      </c>
      <c r="AA151" s="622">
        <v>5125255000</v>
      </c>
      <c r="AB151" s="623" t="s">
        <v>3192</v>
      </c>
      <c r="AC151" s="624">
        <v>0</v>
      </c>
      <c r="AD151" s="624">
        <v>0</v>
      </c>
      <c r="AE151" s="624">
        <v>0</v>
      </c>
      <c r="AF151" s="624">
        <v>0</v>
      </c>
      <c r="AG151" s="625">
        <v>0</v>
      </c>
      <c r="AI151" s="820">
        <v>5125255000</v>
      </c>
      <c r="AJ151" s="820" t="s">
        <v>3192</v>
      </c>
      <c r="AK151" s="821">
        <v>0</v>
      </c>
      <c r="AL151" s="821">
        <v>516.20000000000005</v>
      </c>
      <c r="AM151" s="821">
        <v>0</v>
      </c>
      <c r="AN151" s="821">
        <v>516.20000000000005</v>
      </c>
      <c r="AO151" s="821">
        <v>516.20000000000005</v>
      </c>
      <c r="BF151" s="820">
        <v>3210000001</v>
      </c>
      <c r="BG151" s="820" t="s">
        <v>3019</v>
      </c>
      <c r="BH151" s="821">
        <v>-2534422.5</v>
      </c>
      <c r="BI151" s="821">
        <v>2534422.5</v>
      </c>
      <c r="BJ151" s="821">
        <v>2534422.5</v>
      </c>
      <c r="BK151" s="821">
        <v>-2534422.5</v>
      </c>
      <c r="BL151" s="821">
        <v>0</v>
      </c>
    </row>
    <row r="152" spans="9:64">
      <c r="I152" s="641">
        <v>5137372000</v>
      </c>
      <c r="J152" s="647" t="s">
        <v>3090</v>
      </c>
      <c r="K152" s="625">
        <v>0</v>
      </c>
      <c r="L152" s="625">
        <v>2505</v>
      </c>
      <c r="M152" s="625">
        <v>0</v>
      </c>
      <c r="N152" s="625">
        <v>2505</v>
      </c>
      <c r="O152" s="625">
        <v>2505</v>
      </c>
      <c r="R152" s="823"/>
      <c r="S152" s="622">
        <v>5126261000</v>
      </c>
      <c r="T152" s="623" t="s">
        <v>3052</v>
      </c>
      <c r="U152" s="624">
        <v>39582.550000000003</v>
      </c>
      <c r="V152" s="624">
        <v>754</v>
      </c>
      <c r="W152" s="624">
        <v>0</v>
      </c>
      <c r="X152" s="624">
        <v>40336.550000000003</v>
      </c>
      <c r="Y152" s="625">
        <v>754</v>
      </c>
      <c r="AA152" s="622">
        <v>5126261000</v>
      </c>
      <c r="AB152" s="623" t="s">
        <v>3052</v>
      </c>
      <c r="AC152" s="624">
        <v>40336.550000000003</v>
      </c>
      <c r="AD152" s="624">
        <v>21913.89</v>
      </c>
      <c r="AE152" s="624">
        <v>0</v>
      </c>
      <c r="AF152" s="624">
        <v>62250.44</v>
      </c>
      <c r="AG152" s="625">
        <v>21913.89</v>
      </c>
      <c r="AI152" s="820">
        <v>5126261000</v>
      </c>
      <c r="AJ152" s="820" t="s">
        <v>3052</v>
      </c>
      <c r="AK152" s="821">
        <v>62250.44</v>
      </c>
      <c r="AL152" s="821">
        <v>17808.419999999998</v>
      </c>
      <c r="AM152" s="821">
        <v>0</v>
      </c>
      <c r="AN152" s="821">
        <v>80058.86</v>
      </c>
      <c r="AO152" s="821">
        <v>17808.419999999998</v>
      </c>
      <c r="BF152" s="820">
        <v>322</v>
      </c>
      <c r="BG152" s="820" t="s">
        <v>3314</v>
      </c>
      <c r="BH152" s="821">
        <v>-25149328.030000001</v>
      </c>
      <c r="BI152" s="821">
        <v>14814039.470000001</v>
      </c>
      <c r="BJ152" s="821">
        <v>42490067.009999998</v>
      </c>
      <c r="BK152" s="821">
        <v>-52825355.57</v>
      </c>
      <c r="BL152" s="821">
        <v>-27676027.539999999</v>
      </c>
    </row>
    <row r="153" spans="9:64">
      <c r="I153" s="641">
        <v>5137375000</v>
      </c>
      <c r="J153" s="647" t="s">
        <v>3060</v>
      </c>
      <c r="K153" s="625">
        <v>390</v>
      </c>
      <c r="L153" s="625">
        <v>10391.34</v>
      </c>
      <c r="M153" s="625">
        <v>934</v>
      </c>
      <c r="N153" s="625">
        <v>9847.34</v>
      </c>
      <c r="O153" s="625">
        <v>9457.34</v>
      </c>
      <c r="R153" s="823"/>
      <c r="S153" s="622">
        <v>5127273000</v>
      </c>
      <c r="T153" s="623" t="s">
        <v>3193</v>
      </c>
      <c r="U153" s="624">
        <v>0</v>
      </c>
      <c r="V153" s="624">
        <v>0</v>
      </c>
      <c r="W153" s="624">
        <v>0</v>
      </c>
      <c r="X153" s="624">
        <v>0</v>
      </c>
      <c r="Y153" s="625">
        <v>0</v>
      </c>
      <c r="AA153" s="622">
        <v>5127273000</v>
      </c>
      <c r="AB153" s="623" t="s">
        <v>3193</v>
      </c>
      <c r="AC153" s="624">
        <v>0</v>
      </c>
      <c r="AD153" s="624">
        <v>0</v>
      </c>
      <c r="AE153" s="624">
        <v>0</v>
      </c>
      <c r="AF153" s="624">
        <v>0</v>
      </c>
      <c r="AG153" s="625">
        <v>0</v>
      </c>
      <c r="AI153" s="820">
        <v>5127273000</v>
      </c>
      <c r="AJ153" s="820" t="s">
        <v>3193</v>
      </c>
      <c r="AK153" s="821">
        <v>0</v>
      </c>
      <c r="AL153" s="821">
        <v>8882.1200000000008</v>
      </c>
      <c r="AM153" s="821">
        <v>0</v>
      </c>
      <c r="AN153" s="821">
        <v>8882.1200000000008</v>
      </c>
      <c r="AO153" s="821">
        <v>8882.1200000000008</v>
      </c>
      <c r="BF153" s="820">
        <v>3220</v>
      </c>
      <c r="BG153" s="820"/>
      <c r="BH153" s="821">
        <v>-25149328.030000001</v>
      </c>
      <c r="BI153" s="821">
        <v>14814039.470000001</v>
      </c>
      <c r="BJ153" s="821">
        <v>42490067.009999998</v>
      </c>
      <c r="BK153" s="821">
        <v>-52825355.57</v>
      </c>
      <c r="BL153" s="821">
        <v>-27676027.539999999</v>
      </c>
    </row>
    <row r="154" spans="9:64">
      <c r="I154" s="641">
        <v>5138385000</v>
      </c>
      <c r="J154" s="647" t="s">
        <v>3061</v>
      </c>
      <c r="K154" s="625">
        <v>472.45</v>
      </c>
      <c r="L154" s="625">
        <v>471.2</v>
      </c>
      <c r="M154" s="625">
        <v>0</v>
      </c>
      <c r="N154" s="625">
        <v>943.65</v>
      </c>
      <c r="O154" s="625">
        <v>471.2</v>
      </c>
      <c r="R154" s="823"/>
      <c r="S154" s="622">
        <v>5129293000</v>
      </c>
      <c r="T154" s="623" t="s">
        <v>3194</v>
      </c>
      <c r="U154" s="624">
        <v>1126</v>
      </c>
      <c r="V154" s="624">
        <v>0</v>
      </c>
      <c r="W154" s="624">
        <v>0</v>
      </c>
      <c r="X154" s="624">
        <v>1126</v>
      </c>
      <c r="Y154" s="625">
        <v>0</v>
      </c>
      <c r="AA154" s="622">
        <v>5129293000</v>
      </c>
      <c r="AB154" s="623" t="s">
        <v>3194</v>
      </c>
      <c r="AC154" s="624">
        <v>1126</v>
      </c>
      <c r="AD154" s="624">
        <v>0</v>
      </c>
      <c r="AE154" s="624">
        <v>0</v>
      </c>
      <c r="AF154" s="624">
        <v>1126</v>
      </c>
      <c r="AG154" s="625">
        <v>0</v>
      </c>
      <c r="AI154" s="820">
        <v>5129293000</v>
      </c>
      <c r="AJ154" s="820" t="s">
        <v>3194</v>
      </c>
      <c r="AK154" s="821">
        <v>1126</v>
      </c>
      <c r="AL154" s="821">
        <v>0</v>
      </c>
      <c r="AM154" s="821">
        <v>0</v>
      </c>
      <c r="AN154" s="821">
        <v>1126</v>
      </c>
      <c r="AO154" s="821">
        <v>0</v>
      </c>
      <c r="BF154" s="820">
        <v>3220000016</v>
      </c>
      <c r="BG154" s="820" t="s">
        <v>3020</v>
      </c>
      <c r="BH154" s="821">
        <v>317536.65999999997</v>
      </c>
      <c r="BI154" s="821">
        <v>317536.65999999997</v>
      </c>
      <c r="BJ154" s="821">
        <v>0</v>
      </c>
      <c r="BK154" s="821">
        <v>635073.31999999995</v>
      </c>
      <c r="BL154" s="821">
        <v>317536.65999999997</v>
      </c>
    </row>
    <row r="155" spans="9:64">
      <c r="I155" s="641">
        <v>5139392000</v>
      </c>
      <c r="J155" s="647" t="s">
        <v>3062</v>
      </c>
      <c r="K155" s="625">
        <v>402</v>
      </c>
      <c r="L155" s="625">
        <v>1733.02</v>
      </c>
      <c r="M155" s="625">
        <v>46.01</v>
      </c>
      <c r="N155" s="625">
        <v>2089.0100000000002</v>
      </c>
      <c r="O155" s="625">
        <v>1687.01</v>
      </c>
      <c r="R155" s="823"/>
      <c r="S155" s="622">
        <v>5129294000</v>
      </c>
      <c r="T155" s="623" t="s">
        <v>3195</v>
      </c>
      <c r="U155" s="624">
        <v>0</v>
      </c>
      <c r="V155" s="624">
        <v>5415</v>
      </c>
      <c r="W155" s="624">
        <v>0</v>
      </c>
      <c r="X155" s="624">
        <v>5415</v>
      </c>
      <c r="Y155" s="625">
        <v>5415</v>
      </c>
      <c r="AA155" s="622">
        <v>5129294000</v>
      </c>
      <c r="AB155" s="623" t="s">
        <v>3195</v>
      </c>
      <c r="AC155" s="624">
        <v>5415</v>
      </c>
      <c r="AD155" s="624">
        <v>0</v>
      </c>
      <c r="AE155" s="624">
        <v>0</v>
      </c>
      <c r="AF155" s="624">
        <v>5415</v>
      </c>
      <c r="AG155" s="625">
        <v>0</v>
      </c>
      <c r="AI155" s="820">
        <v>5129294000</v>
      </c>
      <c r="AJ155" s="820" t="s">
        <v>3195</v>
      </c>
      <c r="AK155" s="821">
        <v>5415</v>
      </c>
      <c r="AL155" s="821">
        <v>0</v>
      </c>
      <c r="AM155" s="821">
        <v>0</v>
      </c>
      <c r="AN155" s="821">
        <v>5415</v>
      </c>
      <c r="AO155" s="821">
        <v>0</v>
      </c>
      <c r="BF155" s="820">
        <v>3220000018</v>
      </c>
      <c r="BG155" s="820" t="s">
        <v>3021</v>
      </c>
      <c r="BH155" s="821">
        <v>807683.36</v>
      </c>
      <c r="BI155" s="821">
        <v>807683.36</v>
      </c>
      <c r="BJ155" s="821">
        <v>0</v>
      </c>
      <c r="BK155" s="821">
        <v>1615366.72</v>
      </c>
      <c r="BL155" s="821">
        <v>807683.36</v>
      </c>
    </row>
    <row r="156" spans="9:64">
      <c r="I156" s="641">
        <v>5139396000</v>
      </c>
      <c r="J156" s="647" t="s">
        <v>3091</v>
      </c>
      <c r="K156" s="625">
        <v>0</v>
      </c>
      <c r="L156" s="625">
        <v>371.49</v>
      </c>
      <c r="M156" s="625">
        <v>0</v>
      </c>
      <c r="N156" s="625">
        <v>371.49</v>
      </c>
      <c r="O156" s="625">
        <v>371.49</v>
      </c>
      <c r="R156" s="823"/>
      <c r="S156" s="622">
        <v>5129296000</v>
      </c>
      <c r="T156" s="623" t="s">
        <v>3196</v>
      </c>
      <c r="U156" s="624">
        <v>92</v>
      </c>
      <c r="V156" s="624">
        <v>0</v>
      </c>
      <c r="W156" s="624">
        <v>0</v>
      </c>
      <c r="X156" s="624">
        <v>92</v>
      </c>
      <c r="Y156" s="625">
        <v>0</v>
      </c>
      <c r="AA156" s="622">
        <v>5129296000</v>
      </c>
      <c r="AB156" s="623" t="s">
        <v>3196</v>
      </c>
      <c r="AC156" s="624">
        <v>92</v>
      </c>
      <c r="AD156" s="624">
        <v>0</v>
      </c>
      <c r="AE156" s="624">
        <v>0</v>
      </c>
      <c r="AF156" s="624">
        <v>92</v>
      </c>
      <c r="AG156" s="625">
        <v>0</v>
      </c>
      <c r="AI156" s="820">
        <v>5129296000</v>
      </c>
      <c r="AJ156" s="820" t="s">
        <v>3196</v>
      </c>
      <c r="AK156" s="821">
        <v>92</v>
      </c>
      <c r="AL156" s="821">
        <v>0</v>
      </c>
      <c r="AM156" s="821">
        <v>0</v>
      </c>
      <c r="AN156" s="821">
        <v>92</v>
      </c>
      <c r="AO156" s="821">
        <v>0</v>
      </c>
      <c r="BF156" s="820">
        <v>3220000019</v>
      </c>
      <c r="BG156" s="820" t="s">
        <v>3022</v>
      </c>
      <c r="BH156" s="821">
        <v>259910</v>
      </c>
      <c r="BI156" s="821">
        <v>1323372.94</v>
      </c>
      <c r="BJ156" s="821">
        <v>0</v>
      </c>
      <c r="BK156" s="821">
        <v>1583282.94</v>
      </c>
      <c r="BL156" s="821">
        <v>1323372.94</v>
      </c>
    </row>
    <row r="157" spans="9:64">
      <c r="I157" s="641">
        <v>5139398000</v>
      </c>
      <c r="J157" s="647" t="s">
        <v>3063</v>
      </c>
      <c r="K157" s="625">
        <v>25517</v>
      </c>
      <c r="L157" s="625">
        <v>31747.87</v>
      </c>
      <c r="M157" s="625">
        <v>3214.16</v>
      </c>
      <c r="N157" s="625">
        <v>54050.71</v>
      </c>
      <c r="O157" s="625">
        <v>28533.71</v>
      </c>
      <c r="R157" s="823"/>
      <c r="S157" s="622">
        <v>5131311000</v>
      </c>
      <c r="T157" s="623" t="s">
        <v>3053</v>
      </c>
      <c r="U157" s="624">
        <v>73060</v>
      </c>
      <c r="V157" s="624">
        <v>31647</v>
      </c>
      <c r="W157" s="624">
        <v>0</v>
      </c>
      <c r="X157" s="624">
        <v>104707</v>
      </c>
      <c r="Y157" s="625">
        <v>31647</v>
      </c>
      <c r="AA157" s="622">
        <v>5131311000</v>
      </c>
      <c r="AB157" s="623" t="s">
        <v>3053</v>
      </c>
      <c r="AC157" s="624">
        <v>104707</v>
      </c>
      <c r="AD157" s="624">
        <v>26163</v>
      </c>
      <c r="AE157" s="624">
        <v>0</v>
      </c>
      <c r="AF157" s="624">
        <v>130870</v>
      </c>
      <c r="AG157" s="625">
        <v>26163</v>
      </c>
      <c r="AI157" s="820">
        <v>5131311000</v>
      </c>
      <c r="AJ157" s="820" t="s">
        <v>3053</v>
      </c>
      <c r="AK157" s="821">
        <v>130870</v>
      </c>
      <c r="AL157" s="821">
        <v>28419</v>
      </c>
      <c r="AM157" s="821">
        <v>0</v>
      </c>
      <c r="AN157" s="821">
        <v>159289</v>
      </c>
      <c r="AO157" s="821">
        <v>28419</v>
      </c>
      <c r="BF157" s="820">
        <v>3220000020</v>
      </c>
      <c r="BG157" s="820" t="s">
        <v>3023</v>
      </c>
      <c r="BH157" s="821">
        <v>-1811893.15</v>
      </c>
      <c r="BI157" s="821">
        <v>59722.02</v>
      </c>
      <c r="BJ157" s="821">
        <v>1811893.15</v>
      </c>
      <c r="BK157" s="821">
        <v>-3564064.28</v>
      </c>
      <c r="BL157" s="821">
        <v>-1752171.13</v>
      </c>
    </row>
    <row r="158" spans="9:64" ht="15.75" thickBot="1">
      <c r="I158" s="642">
        <v>5241441000</v>
      </c>
      <c r="J158" s="648" t="s">
        <v>3092</v>
      </c>
      <c r="K158" s="629">
        <v>0</v>
      </c>
      <c r="L158" s="629">
        <v>350</v>
      </c>
      <c r="M158" s="629">
        <v>0</v>
      </c>
      <c r="N158" s="629">
        <v>350</v>
      </c>
      <c r="O158" s="629">
        <v>350</v>
      </c>
      <c r="R158" s="823"/>
      <c r="S158" s="622">
        <v>5131313000</v>
      </c>
      <c r="T158" s="623" t="s">
        <v>3054</v>
      </c>
      <c r="U158" s="624">
        <v>21249</v>
      </c>
      <c r="V158" s="624">
        <v>10912</v>
      </c>
      <c r="W158" s="624">
        <v>0</v>
      </c>
      <c r="X158" s="624">
        <v>32161</v>
      </c>
      <c r="Y158" s="625">
        <v>10912</v>
      </c>
      <c r="AA158" s="622">
        <v>5131313000</v>
      </c>
      <c r="AB158" s="623" t="s">
        <v>3054</v>
      </c>
      <c r="AC158" s="624">
        <v>32161</v>
      </c>
      <c r="AD158" s="624">
        <v>7033</v>
      </c>
      <c r="AE158" s="624">
        <v>0</v>
      </c>
      <c r="AF158" s="624">
        <v>39194</v>
      </c>
      <c r="AG158" s="625">
        <v>7033</v>
      </c>
      <c r="AI158" s="820">
        <v>5131313000</v>
      </c>
      <c r="AJ158" s="820" t="s">
        <v>3054</v>
      </c>
      <c r="AK158" s="821">
        <v>39194</v>
      </c>
      <c r="AL158" s="821">
        <v>6032</v>
      </c>
      <c r="AM158" s="821">
        <v>0</v>
      </c>
      <c r="AN158" s="821">
        <v>45226</v>
      </c>
      <c r="AO158" s="821">
        <v>6032</v>
      </c>
      <c r="BF158" s="820">
        <v>3220000021</v>
      </c>
      <c r="BG158" s="820" t="s">
        <v>3024</v>
      </c>
      <c r="BH158" s="821">
        <v>-449940.32</v>
      </c>
      <c r="BI158" s="821">
        <v>0</v>
      </c>
      <c r="BJ158" s="821">
        <v>449940.32</v>
      </c>
      <c r="BK158" s="821">
        <v>-899880.64</v>
      </c>
      <c r="BL158" s="821">
        <v>-449940.32</v>
      </c>
    </row>
    <row r="159" spans="9:64">
      <c r="R159" s="823"/>
      <c r="S159" s="622">
        <v>5131314000</v>
      </c>
      <c r="T159" s="623" t="s">
        <v>3055</v>
      </c>
      <c r="U159" s="624">
        <v>103136.67</v>
      </c>
      <c r="V159" s="624">
        <v>34378.89</v>
      </c>
      <c r="W159" s="624">
        <v>0</v>
      </c>
      <c r="X159" s="624">
        <v>137515.56</v>
      </c>
      <c r="Y159" s="625">
        <v>34378.89</v>
      </c>
      <c r="AA159" s="622">
        <v>5131314000</v>
      </c>
      <c r="AB159" s="623" t="s">
        <v>3055</v>
      </c>
      <c r="AC159" s="624">
        <v>137515.56</v>
      </c>
      <c r="AD159" s="624">
        <v>34378.89</v>
      </c>
      <c r="AE159" s="624">
        <v>0</v>
      </c>
      <c r="AF159" s="624">
        <v>171894.45</v>
      </c>
      <c r="AG159" s="625">
        <v>34378.89</v>
      </c>
      <c r="AI159" s="820">
        <v>5131314000</v>
      </c>
      <c r="AJ159" s="820" t="s">
        <v>3055</v>
      </c>
      <c r="AK159" s="821">
        <v>171894.45</v>
      </c>
      <c r="AL159" s="821">
        <v>34378.89</v>
      </c>
      <c r="AM159" s="821">
        <v>0</v>
      </c>
      <c r="AN159" s="821">
        <v>206273.34</v>
      </c>
      <c r="AO159" s="821">
        <v>34378.89</v>
      </c>
      <c r="BF159" s="820">
        <v>3220000022</v>
      </c>
      <c r="BG159" s="820" t="s">
        <v>3025</v>
      </c>
      <c r="BH159" s="821">
        <v>4538985.53</v>
      </c>
      <c r="BI159" s="821">
        <v>5293236.55</v>
      </c>
      <c r="BJ159" s="821">
        <v>0</v>
      </c>
      <c r="BK159" s="821">
        <v>9832222.0800000001</v>
      </c>
      <c r="BL159" s="821">
        <v>5293236.55</v>
      </c>
    </row>
    <row r="160" spans="9:64">
      <c r="R160" s="823"/>
      <c r="S160" s="622">
        <v>5131315000</v>
      </c>
      <c r="T160" s="623" t="s">
        <v>3056</v>
      </c>
      <c r="U160" s="624">
        <v>4205</v>
      </c>
      <c r="V160" s="624">
        <v>848</v>
      </c>
      <c r="W160" s="624">
        <v>0</v>
      </c>
      <c r="X160" s="624">
        <v>5053</v>
      </c>
      <c r="Y160" s="625">
        <v>848</v>
      </c>
      <c r="AA160" s="622">
        <v>5131315000</v>
      </c>
      <c r="AB160" s="623" t="s">
        <v>3056</v>
      </c>
      <c r="AC160" s="624">
        <v>5053</v>
      </c>
      <c r="AD160" s="624">
        <v>848</v>
      </c>
      <c r="AE160" s="624">
        <v>0</v>
      </c>
      <c r="AF160" s="624">
        <v>5901</v>
      </c>
      <c r="AG160" s="625">
        <v>848</v>
      </c>
      <c r="AI160" s="820">
        <v>5131315000</v>
      </c>
      <c r="AJ160" s="820" t="s">
        <v>3056</v>
      </c>
      <c r="AK160" s="821">
        <v>5901</v>
      </c>
      <c r="AL160" s="821">
        <v>848</v>
      </c>
      <c r="AM160" s="821">
        <v>0</v>
      </c>
      <c r="AN160" s="821">
        <v>6749</v>
      </c>
      <c r="AO160" s="821">
        <v>848</v>
      </c>
      <c r="BF160" s="820">
        <v>3220000023</v>
      </c>
      <c r="BG160" s="820" t="s">
        <v>3026</v>
      </c>
      <c r="BH160" s="821">
        <v>501901.87</v>
      </c>
      <c r="BI160" s="821">
        <v>1125645.8700000001</v>
      </c>
      <c r="BJ160" s="821">
        <v>0</v>
      </c>
      <c r="BK160" s="821">
        <v>1627547.74</v>
      </c>
      <c r="BL160" s="821">
        <v>1125645.8700000001</v>
      </c>
    </row>
    <row r="161" spans="18:64">
      <c r="R161" s="823"/>
      <c r="S161" s="622">
        <v>5131317000</v>
      </c>
      <c r="T161" s="623" t="s">
        <v>3197</v>
      </c>
      <c r="U161" s="624">
        <v>2647.89</v>
      </c>
      <c r="V161" s="624">
        <v>0</v>
      </c>
      <c r="W161" s="624">
        <v>0</v>
      </c>
      <c r="X161" s="624">
        <v>2647.89</v>
      </c>
      <c r="Y161" s="625">
        <v>0</v>
      </c>
      <c r="AA161" s="622">
        <v>5131317000</v>
      </c>
      <c r="AB161" s="623" t="s">
        <v>3197</v>
      </c>
      <c r="AC161" s="624">
        <v>2647.89</v>
      </c>
      <c r="AD161" s="624">
        <v>0</v>
      </c>
      <c r="AE161" s="624">
        <v>0</v>
      </c>
      <c r="AF161" s="624">
        <v>2647.89</v>
      </c>
      <c r="AG161" s="625">
        <v>0</v>
      </c>
      <c r="AI161" s="820">
        <v>5131317000</v>
      </c>
      <c r="AJ161" s="820" t="s">
        <v>3197</v>
      </c>
      <c r="AK161" s="821">
        <v>2647.89</v>
      </c>
      <c r="AL161" s="821">
        <v>0</v>
      </c>
      <c r="AM161" s="821">
        <v>0</v>
      </c>
      <c r="AN161" s="821">
        <v>2647.89</v>
      </c>
      <c r="AO161" s="821">
        <v>0</v>
      </c>
      <c r="BF161" s="820">
        <v>3220000024</v>
      </c>
      <c r="BG161" s="820" t="s">
        <v>3027</v>
      </c>
      <c r="BH161" s="821">
        <v>0</v>
      </c>
      <c r="BI161" s="821">
        <v>5878079.0800000001</v>
      </c>
      <c r="BJ161" s="821">
        <v>2535462.5</v>
      </c>
      <c r="BK161" s="821">
        <v>3342616.58</v>
      </c>
      <c r="BL161" s="821">
        <v>3342616.58</v>
      </c>
    </row>
    <row r="162" spans="18:64">
      <c r="R162" s="823"/>
      <c r="S162" s="622">
        <v>5131318000</v>
      </c>
      <c r="T162" s="623" t="s">
        <v>3086</v>
      </c>
      <c r="U162" s="624">
        <v>1360</v>
      </c>
      <c r="V162" s="624">
        <v>707.01</v>
      </c>
      <c r="W162" s="624">
        <v>230</v>
      </c>
      <c r="X162" s="624">
        <v>1837.01</v>
      </c>
      <c r="Y162" s="625">
        <v>477.01</v>
      </c>
      <c r="AA162" s="622">
        <v>5131318000</v>
      </c>
      <c r="AB162" s="623" t="s">
        <v>3086</v>
      </c>
      <c r="AC162" s="624">
        <v>1837.01</v>
      </c>
      <c r="AD162" s="624">
        <v>1760</v>
      </c>
      <c r="AE162" s="624">
        <v>0</v>
      </c>
      <c r="AF162" s="624">
        <v>3597.01</v>
      </c>
      <c r="AG162" s="625">
        <v>1760</v>
      </c>
      <c r="AI162" s="820">
        <v>5131318000</v>
      </c>
      <c r="AJ162" s="820" t="s">
        <v>3086</v>
      </c>
      <c r="AK162" s="821">
        <v>3597.01</v>
      </c>
      <c r="AL162" s="821">
        <v>1511</v>
      </c>
      <c r="AM162" s="821">
        <v>230</v>
      </c>
      <c r="AN162" s="821">
        <v>4878.01</v>
      </c>
      <c r="AO162" s="821">
        <v>1281</v>
      </c>
      <c r="BF162" s="820">
        <v>3220001000</v>
      </c>
      <c r="BG162" s="820" t="s">
        <v>3028</v>
      </c>
      <c r="BH162" s="821">
        <v>-554466.38</v>
      </c>
      <c r="BI162" s="821">
        <v>0</v>
      </c>
      <c r="BJ162" s="821">
        <v>555890.78</v>
      </c>
      <c r="BK162" s="821">
        <v>-1110357.1599999999</v>
      </c>
      <c r="BL162" s="821">
        <v>-555890.78</v>
      </c>
    </row>
    <row r="163" spans="18:64">
      <c r="R163" s="823"/>
      <c r="S163" s="622">
        <v>5132325000</v>
      </c>
      <c r="T163" s="623" t="s">
        <v>3198</v>
      </c>
      <c r="U163" s="624">
        <v>12528</v>
      </c>
      <c r="V163" s="624">
        <v>0</v>
      </c>
      <c r="W163" s="624">
        <v>0</v>
      </c>
      <c r="X163" s="624">
        <v>12528</v>
      </c>
      <c r="Y163" s="625">
        <v>0</v>
      </c>
      <c r="AA163" s="622">
        <v>5132325000</v>
      </c>
      <c r="AB163" s="623" t="s">
        <v>3198</v>
      </c>
      <c r="AC163" s="624">
        <v>12528</v>
      </c>
      <c r="AD163" s="624">
        <v>0</v>
      </c>
      <c r="AE163" s="624">
        <v>0</v>
      </c>
      <c r="AF163" s="624">
        <v>12528</v>
      </c>
      <c r="AG163" s="625">
        <v>0</v>
      </c>
      <c r="AI163" s="820">
        <v>5132325000</v>
      </c>
      <c r="AJ163" s="820" t="s">
        <v>3198</v>
      </c>
      <c r="AK163" s="821">
        <v>12528</v>
      </c>
      <c r="AL163" s="821">
        <v>14268</v>
      </c>
      <c r="AM163" s="821">
        <v>0</v>
      </c>
      <c r="AN163" s="821">
        <v>26796</v>
      </c>
      <c r="AO163" s="821">
        <v>14268</v>
      </c>
      <c r="BF163" s="820">
        <v>3220001001</v>
      </c>
      <c r="BG163" s="820" t="s">
        <v>3029</v>
      </c>
      <c r="BH163" s="821">
        <v>-5986405.5300000003</v>
      </c>
      <c r="BI163" s="821">
        <v>0</v>
      </c>
      <c r="BJ163" s="821">
        <v>11620666.619999999</v>
      </c>
      <c r="BK163" s="821">
        <v>-17607072.149999999</v>
      </c>
      <c r="BL163" s="821">
        <v>-11620666.619999999</v>
      </c>
    </row>
    <row r="164" spans="18:64">
      <c r="R164" s="823"/>
      <c r="S164" s="622">
        <v>5132327000</v>
      </c>
      <c r="T164" s="623" t="s">
        <v>3199</v>
      </c>
      <c r="U164" s="624">
        <v>20264.740000000002</v>
      </c>
      <c r="V164" s="624">
        <v>0</v>
      </c>
      <c r="W164" s="624">
        <v>0</v>
      </c>
      <c r="X164" s="624">
        <v>20264.740000000002</v>
      </c>
      <c r="Y164" s="625">
        <v>0</v>
      </c>
      <c r="AA164" s="622">
        <v>5132327000</v>
      </c>
      <c r="AB164" s="623" t="s">
        <v>3199</v>
      </c>
      <c r="AC164" s="624">
        <v>20264.740000000002</v>
      </c>
      <c r="AD164" s="624">
        <v>0</v>
      </c>
      <c r="AE164" s="624">
        <v>0</v>
      </c>
      <c r="AF164" s="624">
        <v>20264.740000000002</v>
      </c>
      <c r="AG164" s="625">
        <v>0</v>
      </c>
      <c r="AI164" s="820">
        <v>5132327000</v>
      </c>
      <c r="AJ164" s="820" t="s">
        <v>3199</v>
      </c>
      <c r="AK164" s="821">
        <v>20264.740000000002</v>
      </c>
      <c r="AL164" s="821">
        <v>0</v>
      </c>
      <c r="AM164" s="821">
        <v>0</v>
      </c>
      <c r="AN164" s="821">
        <v>20264.740000000002</v>
      </c>
      <c r="AO164" s="821">
        <v>0</v>
      </c>
      <c r="BF164" s="820">
        <v>3220020001</v>
      </c>
      <c r="BG164" s="820" t="s">
        <v>3030</v>
      </c>
      <c r="BH164" s="821">
        <v>-5156394.21</v>
      </c>
      <c r="BI164" s="821">
        <v>0</v>
      </c>
      <c r="BJ164" s="821">
        <v>5156394.21</v>
      </c>
      <c r="BK164" s="821">
        <v>-10312788.42</v>
      </c>
      <c r="BL164" s="821">
        <v>-5156394.21</v>
      </c>
    </row>
    <row r="165" spans="18:64">
      <c r="R165" s="823"/>
      <c r="S165" s="622">
        <v>5132329000</v>
      </c>
      <c r="T165" s="623" t="s">
        <v>3200</v>
      </c>
      <c r="U165" s="624">
        <v>0</v>
      </c>
      <c r="V165" s="624">
        <v>0</v>
      </c>
      <c r="W165" s="624">
        <v>0</v>
      </c>
      <c r="X165" s="624">
        <v>0</v>
      </c>
      <c r="Y165" s="625">
        <v>0</v>
      </c>
      <c r="AA165" s="622">
        <v>5132329000</v>
      </c>
      <c r="AB165" s="623" t="s">
        <v>3200</v>
      </c>
      <c r="AC165" s="624">
        <v>0</v>
      </c>
      <c r="AD165" s="624">
        <v>17440</v>
      </c>
      <c r="AE165" s="624">
        <v>0</v>
      </c>
      <c r="AF165" s="624">
        <v>17440</v>
      </c>
      <c r="AG165" s="625">
        <v>17440</v>
      </c>
      <c r="AI165" s="820">
        <v>5132329000</v>
      </c>
      <c r="AJ165" s="820" t="s">
        <v>3200</v>
      </c>
      <c r="AK165" s="821">
        <v>17440</v>
      </c>
      <c r="AL165" s="821">
        <v>150</v>
      </c>
      <c r="AM165" s="821">
        <v>0</v>
      </c>
      <c r="AN165" s="821">
        <v>17590</v>
      </c>
      <c r="AO165" s="821">
        <v>150</v>
      </c>
      <c r="BF165" s="820">
        <v>3220100100</v>
      </c>
      <c r="BG165" s="820" t="s">
        <v>3031</v>
      </c>
      <c r="BH165" s="821">
        <v>-320191.39</v>
      </c>
      <c r="BI165" s="821">
        <v>0</v>
      </c>
      <c r="BJ165" s="821">
        <v>320191.39</v>
      </c>
      <c r="BK165" s="821">
        <v>-640382.78</v>
      </c>
      <c r="BL165" s="821">
        <v>-320191.39</v>
      </c>
    </row>
    <row r="166" spans="18:64">
      <c r="R166" s="823"/>
      <c r="S166" s="622">
        <v>5133336000</v>
      </c>
      <c r="T166" s="623" t="s">
        <v>3201</v>
      </c>
      <c r="U166" s="624">
        <v>5842.59</v>
      </c>
      <c r="V166" s="624">
        <v>1000</v>
      </c>
      <c r="W166" s="624">
        <v>0</v>
      </c>
      <c r="X166" s="624">
        <v>6842.59</v>
      </c>
      <c r="Y166" s="625">
        <v>1000</v>
      </c>
      <c r="AA166" s="622">
        <v>5133336000</v>
      </c>
      <c r="AB166" s="623" t="s">
        <v>3201</v>
      </c>
      <c r="AC166" s="624">
        <v>6842.59</v>
      </c>
      <c r="AD166" s="624">
        <v>12314.21</v>
      </c>
      <c r="AE166" s="624">
        <v>0</v>
      </c>
      <c r="AF166" s="624">
        <v>19156.8</v>
      </c>
      <c r="AG166" s="625">
        <v>12314.21</v>
      </c>
      <c r="AI166" s="820">
        <v>5133336000</v>
      </c>
      <c r="AJ166" s="820" t="s">
        <v>3201</v>
      </c>
      <c r="AK166" s="821">
        <v>19156.8</v>
      </c>
      <c r="AL166" s="821">
        <v>4524.01</v>
      </c>
      <c r="AM166" s="821">
        <v>0</v>
      </c>
      <c r="AN166" s="821">
        <v>23680.81</v>
      </c>
      <c r="AO166" s="821">
        <v>4524.01</v>
      </c>
      <c r="BF166" s="820">
        <v>3220100103</v>
      </c>
      <c r="BG166" s="820" t="s">
        <v>3032</v>
      </c>
      <c r="BH166" s="821">
        <v>-1255412.3999999999</v>
      </c>
      <c r="BI166" s="821">
        <v>0</v>
      </c>
      <c r="BJ166" s="821">
        <v>1255412.3999999999</v>
      </c>
      <c r="BK166" s="821">
        <v>-2510824.7999999998</v>
      </c>
      <c r="BL166" s="821">
        <v>-1255412.3999999999</v>
      </c>
    </row>
    <row r="167" spans="18:64">
      <c r="R167" s="823"/>
      <c r="S167" s="622">
        <v>5133338000</v>
      </c>
      <c r="T167" s="623" t="s">
        <v>3057</v>
      </c>
      <c r="U167" s="624">
        <v>111175.35</v>
      </c>
      <c r="V167" s="624">
        <v>37058.449999999997</v>
      </c>
      <c r="W167" s="624">
        <v>0</v>
      </c>
      <c r="X167" s="624">
        <v>148233.79999999999</v>
      </c>
      <c r="Y167" s="625">
        <v>37058.449999999997</v>
      </c>
      <c r="AA167" s="622">
        <v>5133338000</v>
      </c>
      <c r="AB167" s="623" t="s">
        <v>3057</v>
      </c>
      <c r="AC167" s="624">
        <v>148233.79999999999</v>
      </c>
      <c r="AD167" s="624">
        <v>37058.449999999997</v>
      </c>
      <c r="AE167" s="624">
        <v>0</v>
      </c>
      <c r="AF167" s="624">
        <v>185292.25</v>
      </c>
      <c r="AG167" s="625">
        <v>37058.449999999997</v>
      </c>
      <c r="AI167" s="820">
        <v>5133338000</v>
      </c>
      <c r="AJ167" s="820" t="s">
        <v>3057</v>
      </c>
      <c r="AK167" s="821">
        <v>185292.25</v>
      </c>
      <c r="AL167" s="821">
        <v>37058.449999999997</v>
      </c>
      <c r="AM167" s="821">
        <v>0</v>
      </c>
      <c r="AN167" s="821">
        <v>222350.7</v>
      </c>
      <c r="AO167" s="821">
        <v>37058.449999999997</v>
      </c>
      <c r="BF167" s="820">
        <v>3220690201</v>
      </c>
      <c r="BG167" s="820" t="s">
        <v>3031</v>
      </c>
      <c r="BH167" s="821">
        <v>-2571119.6800000002</v>
      </c>
      <c r="BI167" s="821">
        <v>0</v>
      </c>
      <c r="BJ167" s="821">
        <v>3667186.71</v>
      </c>
      <c r="BK167" s="821">
        <v>-6238306.3899999997</v>
      </c>
      <c r="BL167" s="821">
        <v>-3667186.71</v>
      </c>
    </row>
    <row r="168" spans="18:64">
      <c r="R168" s="823"/>
      <c r="S168" s="622">
        <v>5133339000</v>
      </c>
      <c r="T168" s="623" t="s">
        <v>3087</v>
      </c>
      <c r="U168" s="624">
        <v>21564</v>
      </c>
      <c r="V168" s="624">
        <v>2700</v>
      </c>
      <c r="W168" s="624">
        <v>0</v>
      </c>
      <c r="X168" s="624">
        <v>24264</v>
      </c>
      <c r="Y168" s="625">
        <v>2700</v>
      </c>
      <c r="AA168" s="622">
        <v>5133339000</v>
      </c>
      <c r="AB168" s="623" t="s">
        <v>3087</v>
      </c>
      <c r="AC168" s="624">
        <v>24264</v>
      </c>
      <c r="AD168" s="624">
        <v>0</v>
      </c>
      <c r="AE168" s="624">
        <v>0</v>
      </c>
      <c r="AF168" s="624">
        <v>24264</v>
      </c>
      <c r="AG168" s="625">
        <v>0</v>
      </c>
      <c r="AI168" s="820">
        <v>5133339000</v>
      </c>
      <c r="AJ168" s="820" t="s">
        <v>3087</v>
      </c>
      <c r="AK168" s="821">
        <v>24264</v>
      </c>
      <c r="AL168" s="821">
        <v>0</v>
      </c>
      <c r="AM168" s="821">
        <v>0</v>
      </c>
      <c r="AN168" s="821">
        <v>24264</v>
      </c>
      <c r="AO168" s="821">
        <v>0</v>
      </c>
      <c r="BF168" s="820">
        <v>3220690202</v>
      </c>
      <c r="BG168" s="820" t="s">
        <v>3033</v>
      </c>
      <c r="BH168" s="821">
        <v>-8503356.9299999997</v>
      </c>
      <c r="BI168" s="821">
        <v>0</v>
      </c>
      <c r="BJ168" s="821">
        <v>10083179.279999999</v>
      </c>
      <c r="BK168" s="821">
        <v>-18586536.210000001</v>
      </c>
      <c r="BL168" s="821">
        <v>-10083179.279999999</v>
      </c>
    </row>
    <row r="169" spans="18:64">
      <c r="R169" s="823"/>
      <c r="S169" s="622">
        <v>5134345000</v>
      </c>
      <c r="T169" s="623" t="s">
        <v>3088</v>
      </c>
      <c r="U169" s="624">
        <v>8755.67</v>
      </c>
      <c r="V169" s="624">
        <v>0</v>
      </c>
      <c r="W169" s="624">
        <v>0</v>
      </c>
      <c r="X169" s="624">
        <v>8755.67</v>
      </c>
      <c r="Y169" s="625">
        <v>0</v>
      </c>
      <c r="AA169" s="622">
        <v>5134345000</v>
      </c>
      <c r="AB169" s="623" t="s">
        <v>3088</v>
      </c>
      <c r="AC169" s="624">
        <v>8755.67</v>
      </c>
      <c r="AD169" s="624">
        <v>4971.34</v>
      </c>
      <c r="AE169" s="624">
        <v>2485.67</v>
      </c>
      <c r="AF169" s="624">
        <v>11241.34</v>
      </c>
      <c r="AG169" s="625">
        <v>2485.67</v>
      </c>
      <c r="AI169" s="820">
        <v>5134345000</v>
      </c>
      <c r="AJ169" s="820" t="s">
        <v>3088</v>
      </c>
      <c r="AK169" s="821">
        <v>11241.34</v>
      </c>
      <c r="AL169" s="821">
        <v>39393.199999999997</v>
      </c>
      <c r="AM169" s="821">
        <v>0</v>
      </c>
      <c r="AN169" s="821">
        <v>50634.54</v>
      </c>
      <c r="AO169" s="821">
        <v>39393.199999999997</v>
      </c>
      <c r="BF169" s="820">
        <v>3220690203</v>
      </c>
      <c r="BG169" s="820" t="s">
        <v>3034</v>
      </c>
      <c r="BH169" s="821">
        <v>-148000</v>
      </c>
      <c r="BI169" s="821">
        <v>8762.99</v>
      </c>
      <c r="BJ169" s="821">
        <v>171762.99</v>
      </c>
      <c r="BK169" s="821">
        <v>-311000</v>
      </c>
      <c r="BL169" s="821">
        <v>-163000</v>
      </c>
    </row>
    <row r="170" spans="18:64">
      <c r="R170" s="823"/>
      <c r="S170" s="622">
        <v>5135355000</v>
      </c>
      <c r="T170" s="623" t="s">
        <v>3202</v>
      </c>
      <c r="U170" s="624">
        <v>5410.21</v>
      </c>
      <c r="V170" s="624">
        <v>0</v>
      </c>
      <c r="W170" s="624">
        <v>0</v>
      </c>
      <c r="X170" s="624">
        <v>5410.21</v>
      </c>
      <c r="Y170" s="625">
        <v>0</v>
      </c>
      <c r="AA170" s="622">
        <v>5135355000</v>
      </c>
      <c r="AB170" s="623" t="s">
        <v>3202</v>
      </c>
      <c r="AC170" s="624">
        <v>5410.21</v>
      </c>
      <c r="AD170" s="624">
        <v>0</v>
      </c>
      <c r="AE170" s="624">
        <v>0</v>
      </c>
      <c r="AF170" s="624">
        <v>5410.21</v>
      </c>
      <c r="AG170" s="625">
        <v>0</v>
      </c>
      <c r="AI170" s="820">
        <v>5135355000</v>
      </c>
      <c r="AJ170" s="820" t="s">
        <v>3202</v>
      </c>
      <c r="AK170" s="821">
        <v>5410.21</v>
      </c>
      <c r="AL170" s="821">
        <v>2869</v>
      </c>
      <c r="AM170" s="821">
        <v>0</v>
      </c>
      <c r="AN170" s="821">
        <v>8279.2099999999991</v>
      </c>
      <c r="AO170" s="821">
        <v>2869</v>
      </c>
      <c r="BF170" s="820">
        <v>3220690204</v>
      </c>
      <c r="BG170" s="820" t="s">
        <v>3032</v>
      </c>
      <c r="BH170" s="821">
        <v>-4818165.46</v>
      </c>
      <c r="BI170" s="821">
        <v>0</v>
      </c>
      <c r="BJ170" s="821">
        <v>4862086.66</v>
      </c>
      <c r="BK170" s="821">
        <v>-9680252.1199999992</v>
      </c>
      <c r="BL170" s="821">
        <v>-4862086.66</v>
      </c>
    </row>
    <row r="171" spans="18:64">
      <c r="R171" s="823"/>
      <c r="S171" s="622">
        <v>5135358000</v>
      </c>
      <c r="T171" s="623" t="s">
        <v>3059</v>
      </c>
      <c r="U171" s="624">
        <v>192458.1</v>
      </c>
      <c r="V171" s="624">
        <v>64152.7</v>
      </c>
      <c r="W171" s="624">
        <v>0</v>
      </c>
      <c r="X171" s="624">
        <v>256610.8</v>
      </c>
      <c r="Y171" s="625">
        <v>64152.7</v>
      </c>
      <c r="AA171" s="622">
        <v>5135358000</v>
      </c>
      <c r="AB171" s="623" t="s">
        <v>3059</v>
      </c>
      <c r="AC171" s="624">
        <v>256610.8</v>
      </c>
      <c r="AD171" s="624">
        <v>64152.7</v>
      </c>
      <c r="AE171" s="624">
        <v>0</v>
      </c>
      <c r="AF171" s="624">
        <v>320763.5</v>
      </c>
      <c r="AG171" s="625">
        <v>64152.7</v>
      </c>
      <c r="AI171" s="820">
        <v>5135358000</v>
      </c>
      <c r="AJ171" s="820" t="s">
        <v>3059</v>
      </c>
      <c r="AK171" s="821">
        <v>320763.5</v>
      </c>
      <c r="AL171" s="821">
        <v>64152.7</v>
      </c>
      <c r="AM171" s="821">
        <v>0</v>
      </c>
      <c r="AN171" s="821">
        <v>384916.2</v>
      </c>
      <c r="AO171" s="821">
        <v>64152.7</v>
      </c>
      <c r="BF171" s="820">
        <v>325</v>
      </c>
      <c r="BG171" s="820" t="s">
        <v>3315</v>
      </c>
      <c r="BH171" s="821">
        <v>0</v>
      </c>
      <c r="BI171" s="821">
        <v>1040</v>
      </c>
      <c r="BJ171" s="821">
        <v>1040</v>
      </c>
      <c r="BK171" s="821">
        <v>0</v>
      </c>
      <c r="BL171" s="821">
        <v>0</v>
      </c>
    </row>
    <row r="172" spans="18:64">
      <c r="R172" s="823"/>
      <c r="S172" s="622">
        <v>5136361100</v>
      </c>
      <c r="T172" s="623" t="s">
        <v>3203</v>
      </c>
      <c r="U172" s="624">
        <v>12491.46</v>
      </c>
      <c r="V172" s="624">
        <v>0</v>
      </c>
      <c r="W172" s="624">
        <v>0</v>
      </c>
      <c r="X172" s="624">
        <v>12491.46</v>
      </c>
      <c r="Y172" s="625">
        <v>0</v>
      </c>
      <c r="AA172" s="622">
        <v>5136361100</v>
      </c>
      <c r="AB172" s="623" t="s">
        <v>3203</v>
      </c>
      <c r="AC172" s="624">
        <v>12491.46</v>
      </c>
      <c r="AD172" s="624">
        <v>12460.14</v>
      </c>
      <c r="AE172" s="624">
        <v>0</v>
      </c>
      <c r="AF172" s="624">
        <v>24951.599999999999</v>
      </c>
      <c r="AG172" s="625">
        <v>12460.14</v>
      </c>
      <c r="AI172" s="820">
        <v>5136361100</v>
      </c>
      <c r="AJ172" s="820" t="s">
        <v>3203</v>
      </c>
      <c r="AK172" s="821">
        <v>24951.599999999999</v>
      </c>
      <c r="AL172" s="821">
        <v>0</v>
      </c>
      <c r="AM172" s="821">
        <v>0</v>
      </c>
      <c r="AN172" s="821">
        <v>24951.599999999999</v>
      </c>
      <c r="AO172" s="821">
        <v>0</v>
      </c>
      <c r="BF172" s="820">
        <v>3252</v>
      </c>
      <c r="BG172" s="820"/>
      <c r="BH172" s="821">
        <v>0</v>
      </c>
      <c r="BI172" s="821">
        <v>1040</v>
      </c>
      <c r="BJ172" s="821">
        <v>1040</v>
      </c>
      <c r="BK172" s="821">
        <v>0</v>
      </c>
      <c r="BL172" s="821">
        <v>0</v>
      </c>
    </row>
    <row r="173" spans="18:64">
      <c r="R173" s="823"/>
      <c r="S173" s="622">
        <v>5136364000</v>
      </c>
      <c r="T173" s="623" t="s">
        <v>3204</v>
      </c>
      <c r="U173" s="624">
        <v>100</v>
      </c>
      <c r="V173" s="624">
        <v>0</v>
      </c>
      <c r="W173" s="624">
        <v>0</v>
      </c>
      <c r="X173" s="624">
        <v>100</v>
      </c>
      <c r="Y173" s="625">
        <v>0</v>
      </c>
      <c r="AA173" s="622">
        <v>5136364000</v>
      </c>
      <c r="AB173" s="623" t="s">
        <v>3204</v>
      </c>
      <c r="AC173" s="624">
        <v>100</v>
      </c>
      <c r="AD173" s="624">
        <v>0</v>
      </c>
      <c r="AE173" s="624">
        <v>0</v>
      </c>
      <c r="AF173" s="624">
        <v>100</v>
      </c>
      <c r="AG173" s="625">
        <v>0</v>
      </c>
      <c r="AI173" s="820">
        <v>5136364000</v>
      </c>
      <c r="AJ173" s="820" t="s">
        <v>3204</v>
      </c>
      <c r="AK173" s="821">
        <v>100</v>
      </c>
      <c r="AL173" s="821">
        <v>0</v>
      </c>
      <c r="AM173" s="821">
        <v>0</v>
      </c>
      <c r="AN173" s="821">
        <v>100</v>
      </c>
      <c r="AO173" s="821">
        <v>0</v>
      </c>
      <c r="BF173" s="820">
        <v>3252000001</v>
      </c>
      <c r="BG173" s="820" t="s">
        <v>3080</v>
      </c>
      <c r="BH173" s="821">
        <v>0</v>
      </c>
      <c r="BI173" s="821">
        <v>1040</v>
      </c>
      <c r="BJ173" s="821">
        <v>1040</v>
      </c>
      <c r="BK173" s="821">
        <v>0</v>
      </c>
      <c r="BL173" s="821">
        <v>0</v>
      </c>
    </row>
    <row r="174" spans="18:64">
      <c r="R174" s="823"/>
      <c r="S174" s="622">
        <v>5137371000</v>
      </c>
      <c r="T174" s="623" t="s">
        <v>3089</v>
      </c>
      <c r="U174" s="624">
        <v>4311</v>
      </c>
      <c r="V174" s="624">
        <v>0</v>
      </c>
      <c r="W174" s="624">
        <v>0</v>
      </c>
      <c r="X174" s="624">
        <v>4311</v>
      </c>
      <c r="Y174" s="625">
        <v>0</v>
      </c>
      <c r="AA174" s="622">
        <v>5137371000</v>
      </c>
      <c r="AB174" s="623" t="s">
        <v>3089</v>
      </c>
      <c r="AC174" s="624">
        <v>4311</v>
      </c>
      <c r="AD174" s="624">
        <v>6645</v>
      </c>
      <c r="AE174" s="624">
        <v>0</v>
      </c>
      <c r="AF174" s="624">
        <v>10956</v>
      </c>
      <c r="AG174" s="625">
        <v>6645</v>
      </c>
      <c r="AI174" s="820">
        <v>5137371000</v>
      </c>
      <c r="AJ174" s="820" t="s">
        <v>3089</v>
      </c>
      <c r="AK174" s="821">
        <v>10956</v>
      </c>
      <c r="AL174" s="821">
        <v>0</v>
      </c>
      <c r="AM174" s="821">
        <v>0</v>
      </c>
      <c r="AN174" s="821">
        <v>10956</v>
      </c>
      <c r="AO174" s="821">
        <v>0</v>
      </c>
      <c r="BF174" s="820">
        <v>4</v>
      </c>
      <c r="BG174" s="820" t="s">
        <v>3316</v>
      </c>
      <c r="BH174" s="821">
        <v>0</v>
      </c>
      <c r="BI174" s="821">
        <v>343478.41</v>
      </c>
      <c r="BJ174" s="821">
        <v>26265809.210000001</v>
      </c>
      <c r="BK174" s="821">
        <v>-25922330.800000001</v>
      </c>
      <c r="BL174" s="821">
        <v>-25922330.800000001</v>
      </c>
    </row>
    <row r="175" spans="18:64">
      <c r="R175" s="823"/>
      <c r="S175" s="622">
        <v>5137372000</v>
      </c>
      <c r="T175" s="623" t="s">
        <v>3090</v>
      </c>
      <c r="U175" s="624">
        <v>4950</v>
      </c>
      <c r="V175" s="624">
        <v>1079</v>
      </c>
      <c r="W175" s="624">
        <v>0</v>
      </c>
      <c r="X175" s="624">
        <v>6029</v>
      </c>
      <c r="Y175" s="625">
        <v>1079</v>
      </c>
      <c r="AA175" s="622">
        <v>5137372000</v>
      </c>
      <c r="AB175" s="623" t="s">
        <v>3090</v>
      </c>
      <c r="AC175" s="624">
        <v>6029</v>
      </c>
      <c r="AD175" s="624">
        <v>2867</v>
      </c>
      <c r="AE175" s="624">
        <v>0</v>
      </c>
      <c r="AF175" s="624">
        <v>8896</v>
      </c>
      <c r="AG175" s="625">
        <v>2867</v>
      </c>
      <c r="AI175" s="820">
        <v>5137372000</v>
      </c>
      <c r="AJ175" s="820" t="s">
        <v>3090</v>
      </c>
      <c r="AK175" s="821">
        <v>8896</v>
      </c>
      <c r="AL175" s="821">
        <v>1277</v>
      </c>
      <c r="AM175" s="821">
        <v>0</v>
      </c>
      <c r="AN175" s="821">
        <v>10173</v>
      </c>
      <c r="AO175" s="821">
        <v>1277</v>
      </c>
      <c r="BF175" s="820">
        <v>41</v>
      </c>
      <c r="BG175" s="820" t="s">
        <v>390</v>
      </c>
      <c r="BH175" s="821">
        <v>0</v>
      </c>
      <c r="BI175" s="821">
        <v>298834</v>
      </c>
      <c r="BJ175" s="821">
        <v>1679531.5</v>
      </c>
      <c r="BK175" s="821">
        <v>-1380697.5</v>
      </c>
      <c r="BL175" s="821">
        <v>-1380697.5</v>
      </c>
    </row>
    <row r="176" spans="18:64">
      <c r="R176" s="823"/>
      <c r="S176" s="622">
        <v>5137375000</v>
      </c>
      <c r="T176" s="623" t="s">
        <v>3060</v>
      </c>
      <c r="U176" s="624">
        <v>17489.8</v>
      </c>
      <c r="V176" s="624">
        <v>199</v>
      </c>
      <c r="W176" s="624">
        <v>0</v>
      </c>
      <c r="X176" s="624">
        <v>17688.8</v>
      </c>
      <c r="Y176" s="625">
        <v>199</v>
      </c>
      <c r="AA176" s="622">
        <v>5137375000</v>
      </c>
      <c r="AB176" s="623" t="s">
        <v>3060</v>
      </c>
      <c r="AC176" s="624">
        <v>17688.8</v>
      </c>
      <c r="AD176" s="624">
        <v>5906.36</v>
      </c>
      <c r="AE176" s="624">
        <v>0</v>
      </c>
      <c r="AF176" s="624">
        <v>23595.16</v>
      </c>
      <c r="AG176" s="625">
        <v>5906.36</v>
      </c>
      <c r="AI176" s="820">
        <v>5137375000</v>
      </c>
      <c r="AJ176" s="820" t="s">
        <v>3060</v>
      </c>
      <c r="AK176" s="821">
        <v>23595.16</v>
      </c>
      <c r="AL176" s="821">
        <v>1389</v>
      </c>
      <c r="AM176" s="821">
        <v>0</v>
      </c>
      <c r="AN176" s="821">
        <v>24984.16</v>
      </c>
      <c r="AO176" s="821">
        <v>1389</v>
      </c>
      <c r="BF176" s="820">
        <v>415</v>
      </c>
      <c r="BG176" s="820" t="s">
        <v>681</v>
      </c>
      <c r="BH176" s="821">
        <v>0</v>
      </c>
      <c r="BI176" s="821">
        <v>26040</v>
      </c>
      <c r="BJ176" s="821">
        <v>326860</v>
      </c>
      <c r="BK176" s="821">
        <v>-300820</v>
      </c>
      <c r="BL176" s="821">
        <v>-300820</v>
      </c>
    </row>
    <row r="177" spans="18:64">
      <c r="R177" s="823"/>
      <c r="S177" s="622">
        <v>5138381000</v>
      </c>
      <c r="T177" s="623" t="s">
        <v>3205</v>
      </c>
      <c r="U177" s="624">
        <v>1763.2</v>
      </c>
      <c r="V177" s="624">
        <v>0</v>
      </c>
      <c r="W177" s="624">
        <v>0</v>
      </c>
      <c r="X177" s="624">
        <v>1763.2</v>
      </c>
      <c r="Y177" s="625">
        <v>0</v>
      </c>
      <c r="AA177" s="622">
        <v>5138381000</v>
      </c>
      <c r="AB177" s="623" t="s">
        <v>3205</v>
      </c>
      <c r="AC177" s="624">
        <v>1763.2</v>
      </c>
      <c r="AD177" s="624">
        <v>0</v>
      </c>
      <c r="AE177" s="624">
        <v>0</v>
      </c>
      <c r="AF177" s="624">
        <v>1763.2</v>
      </c>
      <c r="AG177" s="625">
        <v>0</v>
      </c>
      <c r="AI177" s="820">
        <v>5138381000</v>
      </c>
      <c r="AJ177" s="820" t="s">
        <v>3205</v>
      </c>
      <c r="AK177" s="821">
        <v>1763.2</v>
      </c>
      <c r="AL177" s="821">
        <v>4020</v>
      </c>
      <c r="AM177" s="821">
        <v>0</v>
      </c>
      <c r="AN177" s="821">
        <v>5783.2</v>
      </c>
      <c r="AO177" s="821">
        <v>4020</v>
      </c>
      <c r="BF177" s="820">
        <v>4151</v>
      </c>
      <c r="BG177" s="820"/>
      <c r="BH177" s="821">
        <v>0</v>
      </c>
      <c r="BI177" s="821">
        <v>9000</v>
      </c>
      <c r="BJ177" s="821">
        <v>18000</v>
      </c>
      <c r="BK177" s="821">
        <v>-9000</v>
      </c>
      <c r="BL177" s="821">
        <v>-9000</v>
      </c>
    </row>
    <row r="178" spans="18:64">
      <c r="R178" s="823"/>
      <c r="S178" s="622">
        <v>5138382000</v>
      </c>
      <c r="T178" s="623" t="s">
        <v>3206</v>
      </c>
      <c r="U178" s="624">
        <v>30105</v>
      </c>
      <c r="V178" s="624">
        <v>700</v>
      </c>
      <c r="W178" s="624">
        <v>0</v>
      </c>
      <c r="X178" s="624">
        <v>30805</v>
      </c>
      <c r="Y178" s="625">
        <v>700</v>
      </c>
      <c r="AA178" s="622">
        <v>5138382000</v>
      </c>
      <c r="AB178" s="623" t="s">
        <v>3206</v>
      </c>
      <c r="AC178" s="624">
        <v>30805</v>
      </c>
      <c r="AD178" s="624">
        <v>0</v>
      </c>
      <c r="AE178" s="624">
        <v>0</v>
      </c>
      <c r="AF178" s="624">
        <v>30805</v>
      </c>
      <c r="AG178" s="625">
        <v>0</v>
      </c>
      <c r="AI178" s="820">
        <v>5138382000</v>
      </c>
      <c r="AJ178" s="820" t="s">
        <v>3206</v>
      </c>
      <c r="AK178" s="821">
        <v>30805</v>
      </c>
      <c r="AL178" s="821">
        <v>0</v>
      </c>
      <c r="AM178" s="821">
        <v>0</v>
      </c>
      <c r="AN178" s="821">
        <v>30805</v>
      </c>
      <c r="AO178" s="821">
        <v>0</v>
      </c>
      <c r="BF178" s="820">
        <v>4151510253</v>
      </c>
      <c r="BG178" s="820" t="s">
        <v>3317</v>
      </c>
      <c r="BH178" s="821">
        <v>0</v>
      </c>
      <c r="BI178" s="821">
        <v>9000</v>
      </c>
      <c r="BJ178" s="821">
        <v>18000</v>
      </c>
      <c r="BK178" s="821">
        <v>-9000</v>
      </c>
      <c r="BL178" s="821">
        <v>-9000</v>
      </c>
    </row>
    <row r="179" spans="18:64">
      <c r="R179" s="823"/>
      <c r="S179" s="622">
        <v>5138385000</v>
      </c>
      <c r="T179" s="623" t="s">
        <v>3061</v>
      </c>
      <c r="U179" s="624">
        <v>1997.75</v>
      </c>
      <c r="V179" s="624">
        <v>855</v>
      </c>
      <c r="W179" s="624">
        <v>0</v>
      </c>
      <c r="X179" s="624">
        <v>2852.75</v>
      </c>
      <c r="Y179" s="625">
        <v>855</v>
      </c>
      <c r="AA179" s="622">
        <v>5138385000</v>
      </c>
      <c r="AB179" s="623" t="s">
        <v>3061</v>
      </c>
      <c r="AC179" s="624">
        <v>2852.75</v>
      </c>
      <c r="AD179" s="624">
        <v>2114.5</v>
      </c>
      <c r="AE179" s="624">
        <v>0</v>
      </c>
      <c r="AF179" s="624">
        <v>4967.25</v>
      </c>
      <c r="AG179" s="625">
        <v>2114.5</v>
      </c>
      <c r="AI179" s="820">
        <v>5138385000</v>
      </c>
      <c r="AJ179" s="820" t="s">
        <v>3061</v>
      </c>
      <c r="AK179" s="821">
        <v>4967.25</v>
      </c>
      <c r="AL179" s="821">
        <v>940</v>
      </c>
      <c r="AM179" s="821">
        <v>484</v>
      </c>
      <c r="AN179" s="821">
        <v>5423.25</v>
      </c>
      <c r="AO179" s="821">
        <v>456</v>
      </c>
      <c r="BF179" s="820">
        <v>4159</v>
      </c>
      <c r="BG179" s="820"/>
      <c r="BH179" s="821">
        <v>0</v>
      </c>
      <c r="BI179" s="821">
        <v>17040</v>
      </c>
      <c r="BJ179" s="821">
        <v>308860</v>
      </c>
      <c r="BK179" s="821">
        <v>-291820</v>
      </c>
      <c r="BL179" s="821">
        <v>-291820</v>
      </c>
    </row>
    <row r="180" spans="18:64">
      <c r="R180" s="823"/>
      <c r="S180" s="622">
        <v>5139392000</v>
      </c>
      <c r="T180" s="623" t="s">
        <v>3062</v>
      </c>
      <c r="U180" s="624">
        <v>47664.03</v>
      </c>
      <c r="V180" s="624">
        <v>71624.009999999995</v>
      </c>
      <c r="W180" s="624">
        <v>0</v>
      </c>
      <c r="X180" s="624">
        <v>119288.04</v>
      </c>
      <c r="Y180" s="625">
        <v>71624.009999999995</v>
      </c>
      <c r="AA180" s="622">
        <v>5139392000</v>
      </c>
      <c r="AB180" s="623" t="s">
        <v>3062</v>
      </c>
      <c r="AC180" s="624">
        <v>119288.04</v>
      </c>
      <c r="AD180" s="624">
        <v>1259.01</v>
      </c>
      <c r="AE180" s="624">
        <v>0</v>
      </c>
      <c r="AF180" s="624">
        <v>120547.05</v>
      </c>
      <c r="AG180" s="625">
        <v>1259.01</v>
      </c>
      <c r="AI180" s="820">
        <v>5139392000</v>
      </c>
      <c r="AJ180" s="820" t="s">
        <v>3062</v>
      </c>
      <c r="AK180" s="821">
        <v>120547.05</v>
      </c>
      <c r="AL180" s="821">
        <v>889.03</v>
      </c>
      <c r="AM180" s="821">
        <v>0</v>
      </c>
      <c r="AN180" s="821">
        <v>121436.08</v>
      </c>
      <c r="AO180" s="821">
        <v>889.03</v>
      </c>
      <c r="BF180" s="820">
        <v>4159510701</v>
      </c>
      <c r="BG180" s="820" t="s">
        <v>3081</v>
      </c>
      <c r="BH180" s="821">
        <v>0</v>
      </c>
      <c r="BI180" s="821">
        <v>0</v>
      </c>
      <c r="BJ180" s="821">
        <v>186800</v>
      </c>
      <c r="BK180" s="821">
        <v>-186800</v>
      </c>
      <c r="BL180" s="821">
        <v>-186800</v>
      </c>
    </row>
    <row r="181" spans="18:64">
      <c r="R181" s="823"/>
      <c r="S181" s="622">
        <v>5139396000</v>
      </c>
      <c r="T181" s="623" t="s">
        <v>3091</v>
      </c>
      <c r="U181" s="624">
        <v>1479.77</v>
      </c>
      <c r="V181" s="624">
        <v>0</v>
      </c>
      <c r="W181" s="624">
        <v>0</v>
      </c>
      <c r="X181" s="624">
        <v>1479.77</v>
      </c>
      <c r="Y181" s="625">
        <v>0</v>
      </c>
      <c r="AA181" s="622">
        <v>5139396000</v>
      </c>
      <c r="AB181" s="623" t="s">
        <v>3091</v>
      </c>
      <c r="AC181" s="624">
        <v>1479.77</v>
      </c>
      <c r="AD181" s="624">
        <v>0</v>
      </c>
      <c r="AE181" s="624">
        <v>0</v>
      </c>
      <c r="AF181" s="624">
        <v>1479.77</v>
      </c>
      <c r="AG181" s="625">
        <v>0</v>
      </c>
      <c r="AI181" s="820">
        <v>5139396000</v>
      </c>
      <c r="AJ181" s="820" t="s">
        <v>3091</v>
      </c>
      <c r="AK181" s="821">
        <v>1479.77</v>
      </c>
      <c r="AL181" s="821">
        <v>0</v>
      </c>
      <c r="AM181" s="821">
        <v>0</v>
      </c>
      <c r="AN181" s="821">
        <v>1479.77</v>
      </c>
      <c r="AO181" s="821">
        <v>0</v>
      </c>
      <c r="BF181" s="820">
        <v>4159510710</v>
      </c>
      <c r="BG181" s="820" t="s">
        <v>3035</v>
      </c>
      <c r="BH181" s="821">
        <v>0</v>
      </c>
      <c r="BI181" s="821">
        <v>480</v>
      </c>
      <c r="BJ181" s="821">
        <v>2460</v>
      </c>
      <c r="BK181" s="821">
        <v>-1980</v>
      </c>
      <c r="BL181" s="821">
        <v>-1980</v>
      </c>
    </row>
    <row r="182" spans="18:64">
      <c r="R182" s="823"/>
      <c r="S182" s="622">
        <v>5139398000</v>
      </c>
      <c r="T182" s="623" t="s">
        <v>3063</v>
      </c>
      <c r="U182" s="624">
        <v>83120.490000000005</v>
      </c>
      <c r="V182" s="624">
        <v>34394.76</v>
      </c>
      <c r="W182" s="624">
        <v>1914.48</v>
      </c>
      <c r="X182" s="624">
        <v>115600.77</v>
      </c>
      <c r="Y182" s="625">
        <v>32480.28</v>
      </c>
      <c r="AA182" s="622">
        <v>5139398000</v>
      </c>
      <c r="AB182" s="623" t="s">
        <v>3063</v>
      </c>
      <c r="AC182" s="624">
        <v>115600.77</v>
      </c>
      <c r="AD182" s="624">
        <v>36467.199999999997</v>
      </c>
      <c r="AE182" s="624">
        <v>8360.3799999999992</v>
      </c>
      <c r="AF182" s="624">
        <v>143707.59</v>
      </c>
      <c r="AG182" s="625">
        <v>28106.82</v>
      </c>
      <c r="AI182" s="820">
        <v>5139398000</v>
      </c>
      <c r="AJ182" s="820" t="s">
        <v>3063</v>
      </c>
      <c r="AK182" s="821">
        <v>143707.59</v>
      </c>
      <c r="AL182" s="821">
        <v>29993.94</v>
      </c>
      <c r="AM182" s="821">
        <v>6194</v>
      </c>
      <c r="AN182" s="821">
        <v>167507.53</v>
      </c>
      <c r="AO182" s="821">
        <v>23799.94</v>
      </c>
      <c r="BF182" s="820">
        <v>4159510715</v>
      </c>
      <c r="BG182" s="820" t="s">
        <v>3036</v>
      </c>
      <c r="BH182" s="821">
        <v>0</v>
      </c>
      <c r="BI182" s="821">
        <v>16560</v>
      </c>
      <c r="BJ182" s="821">
        <v>119600</v>
      </c>
      <c r="BK182" s="821">
        <v>-103040</v>
      </c>
      <c r="BL182" s="821">
        <v>-103040</v>
      </c>
    </row>
    <row r="183" spans="18:64">
      <c r="R183" s="823"/>
      <c r="S183" s="622">
        <v>5139399000</v>
      </c>
      <c r="T183" s="623" t="s">
        <v>3207</v>
      </c>
      <c r="U183" s="624">
        <v>26201</v>
      </c>
      <c r="V183" s="624">
        <v>0</v>
      </c>
      <c r="W183" s="624">
        <v>0</v>
      </c>
      <c r="X183" s="624">
        <v>26201</v>
      </c>
      <c r="Y183" s="625">
        <v>0</v>
      </c>
      <c r="AA183" s="622">
        <v>5139399000</v>
      </c>
      <c r="AB183" s="623" t="s">
        <v>3207</v>
      </c>
      <c r="AC183" s="624">
        <v>26201</v>
      </c>
      <c r="AD183" s="624">
        <v>0</v>
      </c>
      <c r="AE183" s="624">
        <v>0</v>
      </c>
      <c r="AF183" s="624">
        <v>26201</v>
      </c>
      <c r="AG183" s="625">
        <v>0</v>
      </c>
      <c r="AI183" s="820">
        <v>5139399000</v>
      </c>
      <c r="AJ183" s="820" t="s">
        <v>3207</v>
      </c>
      <c r="AK183" s="821">
        <v>26201</v>
      </c>
      <c r="AL183" s="821">
        <v>0</v>
      </c>
      <c r="AM183" s="821">
        <v>0</v>
      </c>
      <c r="AN183" s="821">
        <v>26201</v>
      </c>
      <c r="AO183" s="821">
        <v>0</v>
      </c>
      <c r="BF183" s="820">
        <v>416</v>
      </c>
      <c r="BG183" s="820" t="s">
        <v>3318</v>
      </c>
      <c r="BH183" s="821">
        <v>0</v>
      </c>
      <c r="BI183" s="821">
        <v>272794</v>
      </c>
      <c r="BJ183" s="821">
        <v>1344870</v>
      </c>
      <c r="BK183" s="821">
        <v>-1072076</v>
      </c>
      <c r="BL183" s="821">
        <v>-1072076</v>
      </c>
    </row>
    <row r="184" spans="18:64">
      <c r="R184" s="823"/>
      <c r="S184" s="622">
        <v>5241441000</v>
      </c>
      <c r="T184" s="623" t="s">
        <v>3092</v>
      </c>
      <c r="U184" s="624">
        <v>8305</v>
      </c>
      <c r="V184" s="624">
        <v>3105</v>
      </c>
      <c r="W184" s="624">
        <v>0</v>
      </c>
      <c r="X184" s="624">
        <v>11410</v>
      </c>
      <c r="Y184" s="625">
        <v>3105</v>
      </c>
      <c r="AA184" s="622">
        <v>5241441000</v>
      </c>
      <c r="AB184" s="623" t="s">
        <v>3092</v>
      </c>
      <c r="AC184" s="624">
        <v>11410</v>
      </c>
      <c r="AD184" s="624">
        <v>29405.66</v>
      </c>
      <c r="AE184" s="624">
        <v>1870</v>
      </c>
      <c r="AF184" s="624">
        <v>38945.660000000003</v>
      </c>
      <c r="AG184" s="625">
        <v>27535.66</v>
      </c>
      <c r="AI184" s="820">
        <v>5241441000</v>
      </c>
      <c r="AJ184" s="820" t="s">
        <v>3092</v>
      </c>
      <c r="AK184" s="821">
        <v>38945.660000000003</v>
      </c>
      <c r="AL184" s="821">
        <v>5775</v>
      </c>
      <c r="AM184" s="821">
        <v>0</v>
      </c>
      <c r="AN184" s="821">
        <v>44720.66</v>
      </c>
      <c r="AO184" s="821">
        <v>5775</v>
      </c>
      <c r="BF184" s="820">
        <v>4162</v>
      </c>
      <c r="BG184" s="820"/>
      <c r="BH184" s="821">
        <v>0</v>
      </c>
      <c r="BI184" s="821">
        <v>729</v>
      </c>
      <c r="BJ184" s="821">
        <v>5655</v>
      </c>
      <c r="BK184" s="821">
        <v>-4926</v>
      </c>
      <c r="BL184" s="821">
        <v>-4926</v>
      </c>
    </row>
    <row r="185" spans="18:64">
      <c r="R185" s="823"/>
      <c r="S185" s="622">
        <v>5242442000</v>
      </c>
      <c r="T185" s="623" t="s">
        <v>3153</v>
      </c>
      <c r="U185" s="624">
        <v>2500</v>
      </c>
      <c r="V185" s="624">
        <v>15000</v>
      </c>
      <c r="W185" s="624">
        <v>0</v>
      </c>
      <c r="X185" s="624">
        <v>17500</v>
      </c>
      <c r="Y185" s="625">
        <v>15000</v>
      </c>
      <c r="AA185" s="622">
        <v>5242442000</v>
      </c>
      <c r="AB185" s="623" t="s">
        <v>3153</v>
      </c>
      <c r="AC185" s="624">
        <v>17500</v>
      </c>
      <c r="AD185" s="624">
        <v>0</v>
      </c>
      <c r="AE185" s="624">
        <v>0</v>
      </c>
      <c r="AF185" s="624">
        <v>17500</v>
      </c>
      <c r="AG185" s="625">
        <v>0</v>
      </c>
      <c r="AI185" s="820">
        <v>5242442000</v>
      </c>
      <c r="AJ185" s="820" t="s">
        <v>3153</v>
      </c>
      <c r="AK185" s="821">
        <v>17500</v>
      </c>
      <c r="AL185" s="821">
        <v>0</v>
      </c>
      <c r="AM185" s="821">
        <v>0</v>
      </c>
      <c r="AN185" s="821">
        <v>17500</v>
      </c>
      <c r="AO185" s="821">
        <v>0</v>
      </c>
      <c r="BF185" s="820">
        <v>4162610061</v>
      </c>
      <c r="BG185" s="820" t="s">
        <v>3037</v>
      </c>
      <c r="BH185" s="821">
        <v>0</v>
      </c>
      <c r="BI185" s="821">
        <v>729</v>
      </c>
      <c r="BJ185" s="821">
        <v>5655</v>
      </c>
      <c r="BK185" s="821">
        <v>-4926</v>
      </c>
      <c r="BL185" s="821">
        <v>-4926</v>
      </c>
    </row>
    <row r="186" spans="18:64" ht="15.75" thickBot="1">
      <c r="R186" s="824"/>
      <c r="S186" s="626">
        <v>5599000006</v>
      </c>
      <c r="T186" s="627" t="s">
        <v>3180</v>
      </c>
      <c r="U186" s="628">
        <v>0.21</v>
      </c>
      <c r="V186" s="628">
        <v>0</v>
      </c>
      <c r="W186" s="628">
        <v>0</v>
      </c>
      <c r="X186" s="628">
        <v>0.21</v>
      </c>
      <c r="Y186" s="629">
        <v>0</v>
      </c>
      <c r="AA186" s="626">
        <v>5599000006</v>
      </c>
      <c r="AB186" s="627" t="s">
        <v>3180</v>
      </c>
      <c r="AC186" s="628">
        <v>0.21</v>
      </c>
      <c r="AD186" s="628">
        <v>0.04</v>
      </c>
      <c r="AE186" s="628">
        <v>0.91</v>
      </c>
      <c r="AF186" s="628">
        <v>-0.66</v>
      </c>
      <c r="AG186" s="629">
        <v>-0.87</v>
      </c>
      <c r="AI186" s="820">
        <v>5599000006</v>
      </c>
      <c r="AJ186" s="820" t="s">
        <v>3180</v>
      </c>
      <c r="AK186" s="821">
        <v>-0.66</v>
      </c>
      <c r="AL186" s="821">
        <v>0</v>
      </c>
      <c r="AM186" s="821">
        <v>0</v>
      </c>
      <c r="AN186" s="821">
        <v>-0.66</v>
      </c>
      <c r="AO186" s="821">
        <v>0</v>
      </c>
      <c r="BF186" s="820">
        <v>4163</v>
      </c>
      <c r="BG186" s="820"/>
      <c r="BH186" s="821">
        <v>0</v>
      </c>
      <c r="BI186" s="821">
        <v>32490</v>
      </c>
      <c r="BJ186" s="821">
        <v>48735</v>
      </c>
      <c r="BK186" s="821">
        <v>-16245</v>
      </c>
      <c r="BL186" s="821">
        <v>-16245</v>
      </c>
    </row>
    <row r="187" spans="18:64">
      <c r="BF187" s="820">
        <v>4163610031</v>
      </c>
      <c r="BG187" s="820" t="s">
        <v>3319</v>
      </c>
      <c r="BH187" s="821">
        <v>0</v>
      </c>
      <c r="BI187" s="821">
        <v>32490</v>
      </c>
      <c r="BJ187" s="821">
        <v>48735</v>
      </c>
      <c r="BK187" s="821">
        <v>-16245</v>
      </c>
      <c r="BL187" s="821">
        <v>-16245</v>
      </c>
    </row>
    <row r="188" spans="18:64">
      <c r="BF188" s="820">
        <v>4169</v>
      </c>
      <c r="BG188" s="820"/>
      <c r="BH188" s="821">
        <v>0</v>
      </c>
      <c r="BI188" s="821">
        <v>239575</v>
      </c>
      <c r="BJ188" s="821">
        <v>1290480</v>
      </c>
      <c r="BK188" s="821">
        <v>-1050905</v>
      </c>
      <c r="BL188" s="821">
        <v>-1050905</v>
      </c>
    </row>
    <row r="189" spans="18:64">
      <c r="BF189" s="820">
        <v>4169610153</v>
      </c>
      <c r="BG189" s="820" t="s">
        <v>3176</v>
      </c>
      <c r="BH189" s="821">
        <v>0</v>
      </c>
      <c r="BI189" s="821">
        <v>30000</v>
      </c>
      <c r="BJ189" s="821">
        <v>65000</v>
      </c>
      <c r="BK189" s="821">
        <v>-35000</v>
      </c>
      <c r="BL189" s="821">
        <v>-35000</v>
      </c>
    </row>
    <row r="190" spans="18:64">
      <c r="BF190" s="820">
        <v>4169610162</v>
      </c>
      <c r="BG190" s="820" t="s">
        <v>3038</v>
      </c>
      <c r="BH190" s="821">
        <v>0</v>
      </c>
      <c r="BI190" s="821">
        <v>2500</v>
      </c>
      <c r="BJ190" s="821">
        <v>7500</v>
      </c>
      <c r="BK190" s="821">
        <v>-5000</v>
      </c>
      <c r="BL190" s="821">
        <v>-5000</v>
      </c>
    </row>
    <row r="191" spans="18:64">
      <c r="BF191" s="820">
        <v>4169610903</v>
      </c>
      <c r="BG191" s="820" t="s">
        <v>3177</v>
      </c>
      <c r="BH191" s="821">
        <v>0</v>
      </c>
      <c r="BI191" s="821">
        <v>207075</v>
      </c>
      <c r="BJ191" s="821">
        <v>1217980</v>
      </c>
      <c r="BK191" s="821">
        <v>-1010905</v>
      </c>
      <c r="BL191" s="821">
        <v>-1010905</v>
      </c>
    </row>
    <row r="192" spans="18:64">
      <c r="BF192" s="820">
        <v>417</v>
      </c>
      <c r="BG192" s="820" t="s">
        <v>3320</v>
      </c>
      <c r="BH192" s="821">
        <v>0</v>
      </c>
      <c r="BI192" s="821">
        <v>0</v>
      </c>
      <c r="BJ192" s="821">
        <v>7801.5</v>
      </c>
      <c r="BK192" s="821">
        <v>-7801.5</v>
      </c>
      <c r="BL192" s="821">
        <v>-7801.5</v>
      </c>
    </row>
    <row r="193" spans="58:64">
      <c r="BF193" s="820">
        <v>4173</v>
      </c>
      <c r="BG193" s="820"/>
      <c r="BH193" s="821">
        <v>0</v>
      </c>
      <c r="BI193" s="821">
        <v>0</v>
      </c>
      <c r="BJ193" s="821">
        <v>7801.5</v>
      </c>
      <c r="BK193" s="821">
        <v>-7801.5</v>
      </c>
      <c r="BL193" s="821">
        <v>-7801.5</v>
      </c>
    </row>
    <row r="194" spans="58:64">
      <c r="BF194" s="820">
        <v>4173711005</v>
      </c>
      <c r="BG194" s="820" t="s">
        <v>3178</v>
      </c>
      <c r="BH194" s="821">
        <v>0</v>
      </c>
      <c r="BI194" s="821">
        <v>0</v>
      </c>
      <c r="BJ194" s="821">
        <v>7801.5</v>
      </c>
      <c r="BK194" s="821">
        <v>-7801.5</v>
      </c>
      <c r="BL194" s="821">
        <v>-7801.5</v>
      </c>
    </row>
    <row r="195" spans="58:64">
      <c r="BF195" s="820">
        <v>42</v>
      </c>
      <c r="BG195" s="820"/>
      <c r="BH195" s="821">
        <v>0</v>
      </c>
      <c r="BI195" s="821">
        <v>44644.41</v>
      </c>
      <c r="BJ195" s="821">
        <v>24579146</v>
      </c>
      <c r="BK195" s="821">
        <v>-24534501.59</v>
      </c>
      <c r="BL195" s="821">
        <v>-24534501.59</v>
      </c>
    </row>
    <row r="196" spans="58:64">
      <c r="BF196" s="820">
        <v>421</v>
      </c>
      <c r="BG196" s="820"/>
      <c r="BH196" s="821">
        <v>0</v>
      </c>
      <c r="BI196" s="821">
        <v>1135.4100000000001</v>
      </c>
      <c r="BJ196" s="821">
        <v>10914401.41</v>
      </c>
      <c r="BK196" s="821">
        <v>-10913266</v>
      </c>
      <c r="BL196" s="821">
        <v>-10913266</v>
      </c>
    </row>
    <row r="197" spans="58:64">
      <c r="BF197" s="820">
        <v>4213</v>
      </c>
      <c r="BG197" s="820"/>
      <c r="BH197" s="821">
        <v>0</v>
      </c>
      <c r="BI197" s="821">
        <v>1135.4100000000001</v>
      </c>
      <c r="BJ197" s="821">
        <v>10914401.41</v>
      </c>
      <c r="BK197" s="821">
        <v>-10913266</v>
      </c>
      <c r="BL197" s="821">
        <v>-10913266</v>
      </c>
    </row>
    <row r="198" spans="58:64">
      <c r="BF198" s="820">
        <v>4213831000</v>
      </c>
      <c r="BG198" s="820" t="s">
        <v>3039</v>
      </c>
      <c r="BH198" s="821">
        <v>0</v>
      </c>
      <c r="BI198" s="821">
        <v>0</v>
      </c>
      <c r="BJ198" s="821">
        <v>9728990.3699999992</v>
      </c>
      <c r="BK198" s="821">
        <v>-9728990.3699999992</v>
      </c>
      <c r="BL198" s="821">
        <v>-9728990.3699999992</v>
      </c>
    </row>
    <row r="199" spans="58:64">
      <c r="BF199" s="820">
        <v>4213832000</v>
      </c>
      <c r="BG199" s="820" t="s">
        <v>3040</v>
      </c>
      <c r="BH199" s="821">
        <v>0</v>
      </c>
      <c r="BI199" s="821">
        <v>962.91</v>
      </c>
      <c r="BJ199" s="821">
        <v>318691.5</v>
      </c>
      <c r="BK199" s="821">
        <v>-317728.59000000003</v>
      </c>
      <c r="BL199" s="821">
        <v>-317728.59000000003</v>
      </c>
    </row>
    <row r="200" spans="58:64">
      <c r="BF200" s="820">
        <v>4213833000</v>
      </c>
      <c r="BG200" s="820" t="s">
        <v>3041</v>
      </c>
      <c r="BH200" s="821">
        <v>0</v>
      </c>
      <c r="BI200" s="821">
        <v>172.5</v>
      </c>
      <c r="BJ200" s="821">
        <v>866719.54</v>
      </c>
      <c r="BK200" s="821">
        <v>-866547.04</v>
      </c>
      <c r="BL200" s="821">
        <v>-866547.04</v>
      </c>
    </row>
    <row r="201" spans="58:64">
      <c r="BF201" s="820">
        <v>422</v>
      </c>
      <c r="BG201" s="820"/>
      <c r="BH201" s="821">
        <v>0</v>
      </c>
      <c r="BI201" s="821">
        <v>43509</v>
      </c>
      <c r="BJ201" s="821">
        <v>13664744.59</v>
      </c>
      <c r="BK201" s="821">
        <v>-13621235.59</v>
      </c>
      <c r="BL201" s="821">
        <v>-13621235.59</v>
      </c>
    </row>
    <row r="202" spans="58:64">
      <c r="BF202" s="820">
        <v>4221</v>
      </c>
      <c r="BG202" s="820"/>
      <c r="BH202" s="821">
        <v>0</v>
      </c>
      <c r="BI202" s="821">
        <v>43509</v>
      </c>
      <c r="BJ202" s="821">
        <v>13664744.59</v>
      </c>
      <c r="BK202" s="821">
        <v>-13621235.59</v>
      </c>
      <c r="BL202" s="821">
        <v>-13621235.59</v>
      </c>
    </row>
    <row r="203" spans="58:64">
      <c r="BF203" s="820">
        <v>4221911000</v>
      </c>
      <c r="BG203" s="820" t="s">
        <v>3039</v>
      </c>
      <c r="BH203" s="821">
        <v>0</v>
      </c>
      <c r="BI203" s="821">
        <v>0</v>
      </c>
      <c r="BJ203" s="821">
        <v>11036054.75</v>
      </c>
      <c r="BK203" s="821">
        <v>-11036054.75</v>
      </c>
      <c r="BL203" s="821">
        <v>-11036054.75</v>
      </c>
    </row>
    <row r="204" spans="58:64">
      <c r="BF204" s="820">
        <v>4221912000</v>
      </c>
      <c r="BG204" s="820" t="s">
        <v>3040</v>
      </c>
      <c r="BH204" s="821">
        <v>0</v>
      </c>
      <c r="BI204" s="821">
        <v>2000</v>
      </c>
      <c r="BJ204" s="821">
        <v>460691.34</v>
      </c>
      <c r="BK204" s="821">
        <v>-458691.34</v>
      </c>
      <c r="BL204" s="821">
        <v>-458691.34</v>
      </c>
    </row>
    <row r="205" spans="58:64">
      <c r="BF205" s="820">
        <v>4221913000</v>
      </c>
      <c r="BG205" s="820" t="s">
        <v>3042</v>
      </c>
      <c r="BH205" s="821">
        <v>0</v>
      </c>
      <c r="BI205" s="821">
        <v>41509</v>
      </c>
      <c r="BJ205" s="821">
        <v>2066798.5</v>
      </c>
      <c r="BK205" s="821">
        <v>-2025289.5</v>
      </c>
      <c r="BL205" s="821">
        <v>-2025289.5</v>
      </c>
    </row>
    <row r="206" spans="58:64">
      <c r="BF206" s="820">
        <v>4221914000</v>
      </c>
      <c r="BG206" s="820" t="s">
        <v>3043</v>
      </c>
      <c r="BH206" s="821">
        <v>0</v>
      </c>
      <c r="BI206" s="821">
        <v>0</v>
      </c>
      <c r="BJ206" s="821">
        <v>101200</v>
      </c>
      <c r="BK206" s="821">
        <v>-101200</v>
      </c>
      <c r="BL206" s="821">
        <v>-101200</v>
      </c>
    </row>
    <row r="207" spans="58:64">
      <c r="BF207" s="820">
        <v>43</v>
      </c>
      <c r="BG207" s="820" t="s">
        <v>3321</v>
      </c>
      <c r="BH207" s="821">
        <v>0</v>
      </c>
      <c r="BI207" s="821">
        <v>0</v>
      </c>
      <c r="BJ207" s="821">
        <v>7131.71</v>
      </c>
      <c r="BK207" s="821">
        <v>-7131.71</v>
      </c>
      <c r="BL207" s="821">
        <v>-7131.71</v>
      </c>
    </row>
    <row r="208" spans="58:64">
      <c r="BF208" s="820">
        <v>431</v>
      </c>
      <c r="BG208" s="820" t="s">
        <v>3322</v>
      </c>
      <c r="BH208" s="821">
        <v>0</v>
      </c>
      <c r="BI208" s="821">
        <v>0</v>
      </c>
      <c r="BJ208" s="821">
        <v>7130.36</v>
      </c>
      <c r="BK208" s="821">
        <v>-7130.36</v>
      </c>
      <c r="BL208" s="821">
        <v>-7130.36</v>
      </c>
    </row>
    <row r="209" spans="58:64">
      <c r="BF209" s="820">
        <v>4311</v>
      </c>
      <c r="BG209" s="820"/>
      <c r="BH209" s="821">
        <v>0</v>
      </c>
      <c r="BI209" s="821">
        <v>0</v>
      </c>
      <c r="BJ209" s="821">
        <v>7130.36</v>
      </c>
      <c r="BK209" s="821">
        <v>-7130.36</v>
      </c>
      <c r="BL209" s="821">
        <v>-7130.36</v>
      </c>
    </row>
    <row r="210" spans="58:64">
      <c r="BF210" s="820">
        <v>4311511001</v>
      </c>
      <c r="BG210" s="820" t="s">
        <v>3044</v>
      </c>
      <c r="BH210" s="821">
        <v>0</v>
      </c>
      <c r="BI210" s="821">
        <v>0</v>
      </c>
      <c r="BJ210" s="821">
        <v>3277.45</v>
      </c>
      <c r="BK210" s="821">
        <v>-3277.45</v>
      </c>
      <c r="BL210" s="821">
        <v>-3277.45</v>
      </c>
    </row>
    <row r="211" spans="58:64">
      <c r="BF211" s="820">
        <v>4311511008</v>
      </c>
      <c r="BG211" s="820" t="s">
        <v>3179</v>
      </c>
      <c r="BH211" s="821">
        <v>0</v>
      </c>
      <c r="BI211" s="821">
        <v>0</v>
      </c>
      <c r="BJ211" s="821">
        <v>3852.91</v>
      </c>
      <c r="BK211" s="821">
        <v>-3852.91</v>
      </c>
      <c r="BL211" s="821">
        <v>-3852.91</v>
      </c>
    </row>
    <row r="212" spans="58:64">
      <c r="BF212" s="820">
        <v>439</v>
      </c>
      <c r="BG212" s="820"/>
      <c r="BH212" s="821">
        <v>0</v>
      </c>
      <c r="BI212" s="821">
        <v>0</v>
      </c>
      <c r="BJ212" s="821">
        <v>1.35</v>
      </c>
      <c r="BK212" s="821">
        <v>-1.35</v>
      </c>
      <c r="BL212" s="821">
        <v>-1.35</v>
      </c>
    </row>
    <row r="213" spans="58:64">
      <c r="BF213" s="820">
        <v>4399</v>
      </c>
      <c r="BG213" s="820"/>
      <c r="BH213" s="821">
        <v>0</v>
      </c>
      <c r="BI213" s="821">
        <v>0</v>
      </c>
      <c r="BJ213" s="821">
        <v>1.35</v>
      </c>
      <c r="BK213" s="821">
        <v>-1.35</v>
      </c>
      <c r="BL213" s="821">
        <v>-1.35</v>
      </c>
    </row>
    <row r="214" spans="58:64">
      <c r="BF214" s="820">
        <v>4399000008</v>
      </c>
      <c r="BG214" s="820" t="s">
        <v>3180</v>
      </c>
      <c r="BH214" s="821">
        <v>0</v>
      </c>
      <c r="BI214" s="821">
        <v>0</v>
      </c>
      <c r="BJ214" s="821">
        <v>1.35</v>
      </c>
      <c r="BK214" s="821">
        <v>-1.35</v>
      </c>
      <c r="BL214" s="821">
        <v>-1.35</v>
      </c>
    </row>
    <row r="215" spans="58:64">
      <c r="BF215" s="820">
        <v>5</v>
      </c>
      <c r="BG215" s="820" t="s">
        <v>3323</v>
      </c>
      <c r="BH215" s="821">
        <v>0</v>
      </c>
      <c r="BI215" s="821">
        <v>20150698.050000001</v>
      </c>
      <c r="BJ215" s="821">
        <v>447874.33</v>
      </c>
      <c r="BK215" s="821">
        <v>19702823.719999999</v>
      </c>
      <c r="BL215" s="821">
        <v>19702823.719999999</v>
      </c>
    </row>
    <row r="216" spans="58:64">
      <c r="BF216" s="820">
        <v>51</v>
      </c>
      <c r="BG216" s="820" t="s">
        <v>3324</v>
      </c>
      <c r="BH216" s="821">
        <v>0</v>
      </c>
      <c r="BI216" s="821">
        <v>20054009.379999999</v>
      </c>
      <c r="BJ216" s="821">
        <v>446003.42</v>
      </c>
      <c r="BK216" s="821">
        <v>19608005.960000001</v>
      </c>
      <c r="BL216" s="821">
        <v>19608005.960000001</v>
      </c>
    </row>
    <row r="217" spans="58:64">
      <c r="BF217" s="820">
        <v>511</v>
      </c>
      <c r="BG217" s="820" t="s">
        <v>3039</v>
      </c>
      <c r="BH217" s="821">
        <v>0</v>
      </c>
      <c r="BI217" s="821">
        <v>16463821.550000001</v>
      </c>
      <c r="BJ217" s="821">
        <v>342046.21</v>
      </c>
      <c r="BK217" s="821">
        <v>16121775.34</v>
      </c>
      <c r="BL217" s="821">
        <v>16121775.34</v>
      </c>
    </row>
    <row r="218" spans="58:64">
      <c r="BF218" s="820">
        <v>5111</v>
      </c>
      <c r="BG218" s="820"/>
      <c r="BH218" s="821">
        <v>0</v>
      </c>
      <c r="BI218" s="821">
        <v>11952208.52</v>
      </c>
      <c r="BJ218" s="821">
        <v>304410.96999999997</v>
      </c>
      <c r="BK218" s="821">
        <v>11647797.550000001</v>
      </c>
      <c r="BL218" s="821">
        <v>11647797.550000001</v>
      </c>
    </row>
    <row r="219" spans="58:64">
      <c r="BF219" s="820">
        <v>5111113000</v>
      </c>
      <c r="BG219" s="820" t="s">
        <v>3045</v>
      </c>
      <c r="BH219" s="821">
        <v>0</v>
      </c>
      <c r="BI219" s="821">
        <v>11952208.52</v>
      </c>
      <c r="BJ219" s="821">
        <v>304410.96999999997</v>
      </c>
      <c r="BK219" s="821">
        <v>11647797.550000001</v>
      </c>
      <c r="BL219" s="821">
        <v>11647797.550000001</v>
      </c>
    </row>
    <row r="220" spans="58:64">
      <c r="BF220" s="820">
        <v>5112</v>
      </c>
      <c r="BG220" s="820"/>
      <c r="BH220" s="821">
        <v>0</v>
      </c>
      <c r="BI220" s="821">
        <v>284006.01</v>
      </c>
      <c r="BJ220" s="821">
        <v>0</v>
      </c>
      <c r="BK220" s="821">
        <v>284006.01</v>
      </c>
      <c r="BL220" s="821">
        <v>284006.01</v>
      </c>
    </row>
    <row r="221" spans="58:64">
      <c r="BF221" s="820">
        <v>5112121000</v>
      </c>
      <c r="BG221" s="820" t="s">
        <v>3046</v>
      </c>
      <c r="BH221" s="821">
        <v>0</v>
      </c>
      <c r="BI221" s="821">
        <v>284006.01</v>
      </c>
      <c r="BJ221" s="821">
        <v>0</v>
      </c>
      <c r="BK221" s="821">
        <v>284006.01</v>
      </c>
      <c r="BL221" s="821">
        <v>284006.01</v>
      </c>
    </row>
    <row r="222" spans="58:64">
      <c r="BF222" s="820">
        <v>5113</v>
      </c>
      <c r="BG222" s="820"/>
      <c r="BH222" s="821">
        <v>0</v>
      </c>
      <c r="BI222" s="821">
        <v>669774.67000000004</v>
      </c>
      <c r="BJ222" s="821">
        <v>20811.14</v>
      </c>
      <c r="BK222" s="821">
        <v>648963.53</v>
      </c>
      <c r="BL222" s="821">
        <v>648963.53</v>
      </c>
    </row>
    <row r="223" spans="58:64">
      <c r="BF223" s="820">
        <v>5113132000</v>
      </c>
      <c r="BG223" s="820" t="s">
        <v>3082</v>
      </c>
      <c r="BH223" s="821">
        <v>0</v>
      </c>
      <c r="BI223" s="821">
        <v>451392.85</v>
      </c>
      <c r="BJ223" s="821">
        <v>0</v>
      </c>
      <c r="BK223" s="821">
        <v>451392.85</v>
      </c>
      <c r="BL223" s="821">
        <v>451392.85</v>
      </c>
    </row>
    <row r="224" spans="58:64">
      <c r="BF224" s="820">
        <v>5113134000</v>
      </c>
      <c r="BG224" s="820" t="s">
        <v>3047</v>
      </c>
      <c r="BH224" s="821">
        <v>0</v>
      </c>
      <c r="BI224" s="821">
        <v>218381.82</v>
      </c>
      <c r="BJ224" s="821">
        <v>20811.14</v>
      </c>
      <c r="BK224" s="821">
        <v>197570.68</v>
      </c>
      <c r="BL224" s="821">
        <v>197570.68</v>
      </c>
    </row>
    <row r="225" spans="58:64">
      <c r="BF225" s="820">
        <v>5114</v>
      </c>
      <c r="BG225" s="820"/>
      <c r="BH225" s="821">
        <v>0</v>
      </c>
      <c r="BI225" s="821">
        <v>2472323.09</v>
      </c>
      <c r="BJ225" s="821">
        <v>94.92</v>
      </c>
      <c r="BK225" s="821">
        <v>2472228.17</v>
      </c>
      <c r="BL225" s="821">
        <v>2472228.17</v>
      </c>
    </row>
    <row r="226" spans="58:64">
      <c r="BF226" s="820">
        <v>5114141000</v>
      </c>
      <c r="BG226" s="820" t="s">
        <v>3048</v>
      </c>
      <c r="BH226" s="821">
        <v>0</v>
      </c>
      <c r="BI226" s="821">
        <v>1174641.6000000001</v>
      </c>
      <c r="BJ226" s="821">
        <v>62.48</v>
      </c>
      <c r="BK226" s="821">
        <v>1174579.1200000001</v>
      </c>
      <c r="BL226" s="821">
        <v>1174579.1200000001</v>
      </c>
    </row>
    <row r="227" spans="58:64">
      <c r="BF227" s="820">
        <v>5114142000</v>
      </c>
      <c r="BG227" s="820" t="s">
        <v>3083</v>
      </c>
      <c r="BH227" s="821">
        <v>0</v>
      </c>
      <c r="BI227" s="821">
        <v>642384.44999999995</v>
      </c>
      <c r="BJ227" s="821">
        <v>15.97</v>
      </c>
      <c r="BK227" s="821">
        <v>642368.48</v>
      </c>
      <c r="BL227" s="821">
        <v>642368.48</v>
      </c>
    </row>
    <row r="228" spans="58:64">
      <c r="BF228" s="820">
        <v>5114143000</v>
      </c>
      <c r="BG228" s="820" t="s">
        <v>3084</v>
      </c>
      <c r="BH228" s="821">
        <v>0</v>
      </c>
      <c r="BI228" s="821">
        <v>655297.04</v>
      </c>
      <c r="BJ228" s="821">
        <v>16.47</v>
      </c>
      <c r="BK228" s="821">
        <v>655280.56999999995</v>
      </c>
      <c r="BL228" s="821">
        <v>655280.56999999995</v>
      </c>
    </row>
    <row r="229" spans="58:64">
      <c r="BF229" s="820">
        <v>5115</v>
      </c>
      <c r="BG229" s="820"/>
      <c r="BH229" s="821">
        <v>0</v>
      </c>
      <c r="BI229" s="821">
        <v>890492.46</v>
      </c>
      <c r="BJ229" s="821">
        <v>16729.18</v>
      </c>
      <c r="BK229" s="821">
        <v>873763.28</v>
      </c>
      <c r="BL229" s="821">
        <v>873763.28</v>
      </c>
    </row>
    <row r="230" spans="58:64">
      <c r="BF230" s="820">
        <v>5115154000</v>
      </c>
      <c r="BG230" s="820" t="s">
        <v>3049</v>
      </c>
      <c r="BH230" s="821">
        <v>0</v>
      </c>
      <c r="BI230" s="821">
        <v>847432.46</v>
      </c>
      <c r="BJ230" s="821">
        <v>16729.18</v>
      </c>
      <c r="BK230" s="821">
        <v>830703.28</v>
      </c>
      <c r="BL230" s="821">
        <v>830703.28</v>
      </c>
    </row>
    <row r="231" spans="58:64">
      <c r="BF231" s="820">
        <v>5115155000</v>
      </c>
      <c r="BG231" s="820" t="s">
        <v>3181</v>
      </c>
      <c r="BH231" s="821">
        <v>0</v>
      </c>
      <c r="BI231" s="821">
        <v>43060</v>
      </c>
      <c r="BJ231" s="821">
        <v>0</v>
      </c>
      <c r="BK231" s="821">
        <v>43060</v>
      </c>
      <c r="BL231" s="821">
        <v>43060</v>
      </c>
    </row>
    <row r="232" spans="58:64">
      <c r="BF232" s="820">
        <v>5116</v>
      </c>
      <c r="BG232" s="820"/>
      <c r="BH232" s="821">
        <v>0</v>
      </c>
      <c r="BI232" s="821">
        <v>195016.8</v>
      </c>
      <c r="BJ232" s="821">
        <v>0</v>
      </c>
      <c r="BK232" s="821">
        <v>195016.8</v>
      </c>
      <c r="BL232" s="821">
        <v>195016.8</v>
      </c>
    </row>
    <row r="233" spans="58:64">
      <c r="BF233" s="820">
        <v>5116171000</v>
      </c>
      <c r="BG233" s="820" t="s">
        <v>3050</v>
      </c>
      <c r="BH233" s="821">
        <v>0</v>
      </c>
      <c r="BI233" s="821">
        <v>195016.8</v>
      </c>
      <c r="BJ233" s="821">
        <v>0</v>
      </c>
      <c r="BK233" s="821">
        <v>195016.8</v>
      </c>
      <c r="BL233" s="821">
        <v>195016.8</v>
      </c>
    </row>
    <row r="234" spans="58:64">
      <c r="BF234" s="820">
        <v>512</v>
      </c>
      <c r="BG234" s="820" t="s">
        <v>3040</v>
      </c>
      <c r="BH234" s="821">
        <v>0</v>
      </c>
      <c r="BI234" s="821">
        <v>517924.83</v>
      </c>
      <c r="BJ234" s="821">
        <v>21119.45</v>
      </c>
      <c r="BK234" s="821">
        <v>496805.38</v>
      </c>
      <c r="BL234" s="821">
        <v>496805.38</v>
      </c>
    </row>
    <row r="235" spans="58:64">
      <c r="BF235" s="820">
        <v>5121</v>
      </c>
      <c r="BG235" s="820"/>
      <c r="BH235" s="821">
        <v>0</v>
      </c>
      <c r="BI235" s="821">
        <v>178558.75</v>
      </c>
      <c r="BJ235" s="821">
        <v>0</v>
      </c>
      <c r="BK235" s="821">
        <v>178558.75</v>
      </c>
      <c r="BL235" s="821">
        <v>178558.75</v>
      </c>
    </row>
    <row r="236" spans="58:64">
      <c r="BF236" s="820">
        <v>5121211000</v>
      </c>
      <c r="BG236" s="820" t="s">
        <v>3182</v>
      </c>
      <c r="BH236" s="821">
        <v>0</v>
      </c>
      <c r="BI236" s="821">
        <v>31787.63</v>
      </c>
      <c r="BJ236" s="821">
        <v>0</v>
      </c>
      <c r="BK236" s="821">
        <v>31787.63</v>
      </c>
      <c r="BL236" s="821">
        <v>31787.63</v>
      </c>
    </row>
    <row r="237" spans="58:64">
      <c r="BF237" s="820">
        <v>5121214000</v>
      </c>
      <c r="BG237" s="820" t="s">
        <v>3183</v>
      </c>
      <c r="BH237" s="821">
        <v>0</v>
      </c>
      <c r="BI237" s="821">
        <v>11486</v>
      </c>
      <c r="BJ237" s="821">
        <v>0</v>
      </c>
      <c r="BK237" s="821">
        <v>11486</v>
      </c>
      <c r="BL237" s="821">
        <v>11486</v>
      </c>
    </row>
    <row r="238" spans="58:64">
      <c r="BF238" s="820">
        <v>5121215000</v>
      </c>
      <c r="BG238" s="820" t="s">
        <v>3184</v>
      </c>
      <c r="BH238" s="821">
        <v>0</v>
      </c>
      <c r="BI238" s="821">
        <v>101027</v>
      </c>
      <c r="BJ238" s="821">
        <v>0</v>
      </c>
      <c r="BK238" s="821">
        <v>101027</v>
      </c>
      <c r="BL238" s="821">
        <v>101027</v>
      </c>
    </row>
    <row r="239" spans="58:64">
      <c r="BF239" s="820">
        <v>5121216000</v>
      </c>
      <c r="BG239" s="820" t="s">
        <v>3185</v>
      </c>
      <c r="BH239" s="821">
        <v>0</v>
      </c>
      <c r="BI239" s="821">
        <v>34258.120000000003</v>
      </c>
      <c r="BJ239" s="821">
        <v>0</v>
      </c>
      <c r="BK239" s="821">
        <v>34258.120000000003</v>
      </c>
      <c r="BL239" s="821">
        <v>34258.120000000003</v>
      </c>
    </row>
    <row r="240" spans="58:64">
      <c r="BF240" s="820">
        <v>5122</v>
      </c>
      <c r="BG240" s="820"/>
      <c r="BH240" s="821">
        <v>0</v>
      </c>
      <c r="BI240" s="821">
        <v>22126.85</v>
      </c>
      <c r="BJ240" s="821">
        <v>0</v>
      </c>
      <c r="BK240" s="821">
        <v>22126.85</v>
      </c>
      <c r="BL240" s="821">
        <v>22126.85</v>
      </c>
    </row>
    <row r="241" spans="58:64">
      <c r="BF241" s="820">
        <v>5122221000</v>
      </c>
      <c r="BG241" s="820" t="s">
        <v>3051</v>
      </c>
      <c r="BH241" s="821">
        <v>0</v>
      </c>
      <c r="BI241" s="821">
        <v>22126.85</v>
      </c>
      <c r="BJ241" s="821">
        <v>0</v>
      </c>
      <c r="BK241" s="821">
        <v>22126.85</v>
      </c>
      <c r="BL241" s="821">
        <v>22126.85</v>
      </c>
    </row>
    <row r="242" spans="58:64">
      <c r="BF242" s="820">
        <v>5124</v>
      </c>
      <c r="BG242" s="820"/>
      <c r="BH242" s="821">
        <v>0</v>
      </c>
      <c r="BI242" s="821">
        <v>47553.31</v>
      </c>
      <c r="BJ242" s="821">
        <v>2168.81</v>
      </c>
      <c r="BK242" s="821">
        <v>45384.5</v>
      </c>
      <c r="BL242" s="821">
        <v>45384.5</v>
      </c>
    </row>
    <row r="243" spans="58:64">
      <c r="BF243" s="820">
        <v>5124246000</v>
      </c>
      <c r="BG243" s="820" t="s">
        <v>3186</v>
      </c>
      <c r="BH243" s="821">
        <v>0</v>
      </c>
      <c r="BI243" s="821">
        <v>14432.41</v>
      </c>
      <c r="BJ243" s="821">
        <v>245.81</v>
      </c>
      <c r="BK243" s="821">
        <v>14186.6</v>
      </c>
      <c r="BL243" s="821">
        <v>14186.6</v>
      </c>
    </row>
    <row r="244" spans="58:64">
      <c r="BF244" s="820">
        <v>5124248000</v>
      </c>
      <c r="BG244" s="820" t="s">
        <v>3085</v>
      </c>
      <c r="BH244" s="821">
        <v>0</v>
      </c>
      <c r="BI244" s="821">
        <v>30981.55</v>
      </c>
      <c r="BJ244" s="821">
        <v>1923</v>
      </c>
      <c r="BK244" s="821">
        <v>29058.55</v>
      </c>
      <c r="BL244" s="821">
        <v>29058.55</v>
      </c>
    </row>
    <row r="245" spans="58:64">
      <c r="BF245" s="820">
        <v>5124249000</v>
      </c>
      <c r="BG245" s="820" t="s">
        <v>3187</v>
      </c>
      <c r="BH245" s="821">
        <v>0</v>
      </c>
      <c r="BI245" s="821">
        <v>2139.35</v>
      </c>
      <c r="BJ245" s="821">
        <v>0</v>
      </c>
      <c r="BK245" s="821">
        <v>2139.35</v>
      </c>
      <c r="BL245" s="821">
        <v>2139.35</v>
      </c>
    </row>
    <row r="246" spans="58:64">
      <c r="BF246" s="820">
        <v>5125</v>
      </c>
      <c r="BG246" s="820"/>
      <c r="BH246" s="821">
        <v>0</v>
      </c>
      <c r="BI246" s="821">
        <v>40745.11</v>
      </c>
      <c r="BJ246" s="821">
        <v>542.88</v>
      </c>
      <c r="BK246" s="821">
        <v>40202.230000000003</v>
      </c>
      <c r="BL246" s="821">
        <v>40202.230000000003</v>
      </c>
    </row>
    <row r="247" spans="58:64">
      <c r="BF247" s="820">
        <v>5125251000</v>
      </c>
      <c r="BG247" s="820" t="s">
        <v>3188</v>
      </c>
      <c r="BH247" s="821">
        <v>0</v>
      </c>
      <c r="BI247" s="821">
        <v>23402.38</v>
      </c>
      <c r="BJ247" s="821">
        <v>542.88</v>
      </c>
      <c r="BK247" s="821">
        <v>22859.5</v>
      </c>
      <c r="BL247" s="821">
        <v>22859.5</v>
      </c>
    </row>
    <row r="248" spans="58:64">
      <c r="BF248" s="820">
        <v>5125252000</v>
      </c>
      <c r="BG248" s="820" t="s">
        <v>3189</v>
      </c>
      <c r="BH248" s="821">
        <v>0</v>
      </c>
      <c r="BI248" s="821">
        <v>4043.25</v>
      </c>
      <c r="BJ248" s="821">
        <v>0</v>
      </c>
      <c r="BK248" s="821">
        <v>4043.25</v>
      </c>
      <c r="BL248" s="821">
        <v>4043.25</v>
      </c>
    </row>
    <row r="249" spans="58:64">
      <c r="BF249" s="820">
        <v>5125253000</v>
      </c>
      <c r="BG249" s="820" t="s">
        <v>3190</v>
      </c>
      <c r="BH249" s="821">
        <v>0</v>
      </c>
      <c r="BI249" s="821">
        <v>2058.4</v>
      </c>
      <c r="BJ249" s="821">
        <v>0</v>
      </c>
      <c r="BK249" s="821">
        <v>2058.4</v>
      </c>
      <c r="BL249" s="821">
        <v>2058.4</v>
      </c>
    </row>
    <row r="250" spans="58:64">
      <c r="BF250" s="820">
        <v>5125254000</v>
      </c>
      <c r="BG250" s="820" t="s">
        <v>3191</v>
      </c>
      <c r="BH250" s="821">
        <v>0</v>
      </c>
      <c r="BI250" s="821">
        <v>2187.1799999999998</v>
      </c>
      <c r="BJ250" s="821">
        <v>0</v>
      </c>
      <c r="BK250" s="821">
        <v>2187.1799999999998</v>
      </c>
      <c r="BL250" s="821">
        <v>2187.1799999999998</v>
      </c>
    </row>
    <row r="251" spans="58:64">
      <c r="BF251" s="820">
        <v>5125255000</v>
      </c>
      <c r="BG251" s="820" t="s">
        <v>3192</v>
      </c>
      <c r="BH251" s="821">
        <v>0</v>
      </c>
      <c r="BI251" s="821">
        <v>9053.9</v>
      </c>
      <c r="BJ251" s="821">
        <v>0</v>
      </c>
      <c r="BK251" s="821">
        <v>9053.9</v>
      </c>
      <c r="BL251" s="821">
        <v>9053.9</v>
      </c>
    </row>
    <row r="252" spans="58:64">
      <c r="BF252" s="820">
        <v>5126</v>
      </c>
      <c r="BG252" s="820"/>
      <c r="BH252" s="821">
        <v>0</v>
      </c>
      <c r="BI252" s="821">
        <v>146504.41</v>
      </c>
      <c r="BJ252" s="821">
        <v>18407.759999999998</v>
      </c>
      <c r="BK252" s="821">
        <v>128096.65</v>
      </c>
      <c r="BL252" s="821">
        <v>128096.65</v>
      </c>
    </row>
    <row r="253" spans="58:64">
      <c r="BF253" s="820">
        <v>5126261000</v>
      </c>
      <c r="BG253" s="820" t="s">
        <v>3052</v>
      </c>
      <c r="BH253" s="821">
        <v>0</v>
      </c>
      <c r="BI253" s="821">
        <v>146504.41</v>
      </c>
      <c r="BJ253" s="821">
        <v>18407.759999999998</v>
      </c>
      <c r="BK253" s="821">
        <v>128096.65</v>
      </c>
      <c r="BL253" s="821">
        <v>128096.65</v>
      </c>
    </row>
    <row r="254" spans="58:64">
      <c r="BF254" s="820">
        <v>5127</v>
      </c>
      <c r="BG254" s="820"/>
      <c r="BH254" s="821">
        <v>0</v>
      </c>
      <c r="BI254" s="821">
        <v>22280.12</v>
      </c>
      <c r="BJ254" s="821">
        <v>0</v>
      </c>
      <c r="BK254" s="821">
        <v>22280.12</v>
      </c>
      <c r="BL254" s="821">
        <v>22280.12</v>
      </c>
    </row>
    <row r="255" spans="58:64">
      <c r="BF255" s="820">
        <v>5127271000</v>
      </c>
      <c r="BG255" s="820" t="s">
        <v>3325</v>
      </c>
      <c r="BH255" s="821">
        <v>0</v>
      </c>
      <c r="BI255" s="821">
        <v>13398</v>
      </c>
      <c r="BJ255" s="821">
        <v>0</v>
      </c>
      <c r="BK255" s="821">
        <v>13398</v>
      </c>
      <c r="BL255" s="821">
        <v>13398</v>
      </c>
    </row>
    <row r="256" spans="58:64">
      <c r="BF256" s="820">
        <v>5127273000</v>
      </c>
      <c r="BG256" s="820" t="s">
        <v>3193</v>
      </c>
      <c r="BH256" s="821">
        <v>0</v>
      </c>
      <c r="BI256" s="821">
        <v>8882.1200000000008</v>
      </c>
      <c r="BJ256" s="821">
        <v>0</v>
      </c>
      <c r="BK256" s="821">
        <v>8882.1200000000008</v>
      </c>
      <c r="BL256" s="821">
        <v>8882.1200000000008</v>
      </c>
    </row>
    <row r="257" spans="58:64">
      <c r="BF257" s="820">
        <v>5129</v>
      </c>
      <c r="BG257" s="820"/>
      <c r="BH257" s="821">
        <v>0</v>
      </c>
      <c r="BI257" s="821">
        <v>60156.28</v>
      </c>
      <c r="BJ257" s="821">
        <v>0</v>
      </c>
      <c r="BK257" s="821">
        <v>60156.28</v>
      </c>
      <c r="BL257" s="821">
        <v>60156.28</v>
      </c>
    </row>
    <row r="258" spans="58:64">
      <c r="BF258" s="820">
        <v>5129291000</v>
      </c>
      <c r="BG258" s="820" t="s">
        <v>3326</v>
      </c>
      <c r="BH258" s="821">
        <v>0</v>
      </c>
      <c r="BI258" s="821">
        <v>35958.92</v>
      </c>
      <c r="BJ258" s="821">
        <v>0</v>
      </c>
      <c r="BK258" s="821">
        <v>35958.92</v>
      </c>
      <c r="BL258" s="821">
        <v>35958.92</v>
      </c>
    </row>
    <row r="259" spans="58:64">
      <c r="BF259" s="820">
        <v>5129293000</v>
      </c>
      <c r="BG259" s="820" t="s">
        <v>3194</v>
      </c>
      <c r="BH259" s="821">
        <v>0</v>
      </c>
      <c r="BI259" s="821">
        <v>6626</v>
      </c>
      <c r="BJ259" s="821">
        <v>0</v>
      </c>
      <c r="BK259" s="821">
        <v>6626</v>
      </c>
      <c r="BL259" s="821">
        <v>6626</v>
      </c>
    </row>
    <row r="260" spans="58:64">
      <c r="BF260" s="820">
        <v>5129294000</v>
      </c>
      <c r="BG260" s="820" t="s">
        <v>3195</v>
      </c>
      <c r="BH260" s="821">
        <v>0</v>
      </c>
      <c r="BI260" s="821">
        <v>10133.530000000001</v>
      </c>
      <c r="BJ260" s="821">
        <v>0</v>
      </c>
      <c r="BK260" s="821">
        <v>10133.530000000001</v>
      </c>
      <c r="BL260" s="821">
        <v>10133.530000000001</v>
      </c>
    </row>
    <row r="261" spans="58:64">
      <c r="BF261" s="820">
        <v>5129296000</v>
      </c>
      <c r="BG261" s="820" t="s">
        <v>3196</v>
      </c>
      <c r="BH261" s="821">
        <v>0</v>
      </c>
      <c r="BI261" s="821">
        <v>7437.83</v>
      </c>
      <c r="BJ261" s="821">
        <v>0</v>
      </c>
      <c r="BK261" s="821">
        <v>7437.83</v>
      </c>
      <c r="BL261" s="821">
        <v>7437.83</v>
      </c>
    </row>
    <row r="262" spans="58:64">
      <c r="BF262" s="820">
        <v>513</v>
      </c>
      <c r="BG262" s="820" t="s">
        <v>3042</v>
      </c>
      <c r="BH262" s="821">
        <v>0</v>
      </c>
      <c r="BI262" s="821">
        <v>3072263</v>
      </c>
      <c r="BJ262" s="821">
        <v>82837.759999999995</v>
      </c>
      <c r="BK262" s="821">
        <v>2989425.24</v>
      </c>
      <c r="BL262" s="821">
        <v>2989425.24</v>
      </c>
    </row>
    <row r="263" spans="58:64">
      <c r="BF263" s="820">
        <v>5131</v>
      </c>
      <c r="BG263" s="820"/>
      <c r="BH263" s="821">
        <v>0</v>
      </c>
      <c r="BI263" s="821">
        <v>627701.91</v>
      </c>
      <c r="BJ263" s="821">
        <v>3056</v>
      </c>
      <c r="BK263" s="821">
        <v>624645.91</v>
      </c>
      <c r="BL263" s="821">
        <v>624645.91</v>
      </c>
    </row>
    <row r="264" spans="58:64">
      <c r="BF264" s="820">
        <v>5131311000</v>
      </c>
      <c r="BG264" s="820" t="s">
        <v>3053</v>
      </c>
      <c r="BH264" s="821">
        <v>0</v>
      </c>
      <c r="BI264" s="821">
        <v>229910</v>
      </c>
      <c r="BJ264" s="821">
        <v>0</v>
      </c>
      <c r="BK264" s="821">
        <v>229910</v>
      </c>
      <c r="BL264" s="821">
        <v>229910</v>
      </c>
    </row>
    <row r="265" spans="58:64">
      <c r="BF265" s="820">
        <v>5131313000</v>
      </c>
      <c r="BG265" s="820" t="s">
        <v>3054</v>
      </c>
      <c r="BH265" s="821">
        <v>0</v>
      </c>
      <c r="BI265" s="821">
        <v>66901</v>
      </c>
      <c r="BJ265" s="821">
        <v>0</v>
      </c>
      <c r="BK265" s="821">
        <v>66901</v>
      </c>
      <c r="BL265" s="821">
        <v>66901</v>
      </c>
    </row>
    <row r="266" spans="58:64">
      <c r="BF266" s="820">
        <v>5131314000</v>
      </c>
      <c r="BG266" s="820" t="s">
        <v>3055</v>
      </c>
      <c r="BH266" s="821">
        <v>0</v>
      </c>
      <c r="BI266" s="821">
        <v>309410.01</v>
      </c>
      <c r="BJ266" s="821">
        <v>0</v>
      </c>
      <c r="BK266" s="821">
        <v>309410.01</v>
      </c>
      <c r="BL266" s="821">
        <v>309410.01</v>
      </c>
    </row>
    <row r="267" spans="58:64">
      <c r="BF267" s="820">
        <v>5131315000</v>
      </c>
      <c r="BG267" s="820" t="s">
        <v>3056</v>
      </c>
      <c r="BH267" s="821">
        <v>0</v>
      </c>
      <c r="BI267" s="821">
        <v>10989</v>
      </c>
      <c r="BJ267" s="821">
        <v>1696</v>
      </c>
      <c r="BK267" s="821">
        <v>9293</v>
      </c>
      <c r="BL267" s="821">
        <v>9293</v>
      </c>
    </row>
    <row r="268" spans="58:64">
      <c r="BF268" s="820">
        <v>5131317000</v>
      </c>
      <c r="BG268" s="820" t="s">
        <v>3197</v>
      </c>
      <c r="BH268" s="821">
        <v>0</v>
      </c>
      <c r="BI268" s="821">
        <v>2647.89</v>
      </c>
      <c r="BJ268" s="821">
        <v>0</v>
      </c>
      <c r="BK268" s="821">
        <v>2647.89</v>
      </c>
      <c r="BL268" s="821">
        <v>2647.89</v>
      </c>
    </row>
    <row r="269" spans="58:64">
      <c r="BF269" s="820">
        <v>5131318000</v>
      </c>
      <c r="BG269" s="820" t="s">
        <v>3086</v>
      </c>
      <c r="BH269" s="821">
        <v>0</v>
      </c>
      <c r="BI269" s="821">
        <v>7844.01</v>
      </c>
      <c r="BJ269" s="821">
        <v>1360</v>
      </c>
      <c r="BK269" s="821">
        <v>6484.01</v>
      </c>
      <c r="BL269" s="821">
        <v>6484.01</v>
      </c>
    </row>
    <row r="270" spans="58:64">
      <c r="BF270" s="820">
        <v>5132</v>
      </c>
      <c r="BG270" s="820"/>
      <c r="BH270" s="821">
        <v>0</v>
      </c>
      <c r="BI270" s="821">
        <v>183830.74</v>
      </c>
      <c r="BJ270" s="821">
        <v>0</v>
      </c>
      <c r="BK270" s="821">
        <v>183830.74</v>
      </c>
      <c r="BL270" s="821">
        <v>183830.74</v>
      </c>
    </row>
    <row r="271" spans="58:64">
      <c r="BF271" s="820">
        <v>5132325000</v>
      </c>
      <c r="BG271" s="820" t="s">
        <v>3198</v>
      </c>
      <c r="BH271" s="821">
        <v>0</v>
      </c>
      <c r="BI271" s="821">
        <v>26796</v>
      </c>
      <c r="BJ271" s="821">
        <v>0</v>
      </c>
      <c r="BK271" s="821">
        <v>26796</v>
      </c>
      <c r="BL271" s="821">
        <v>26796</v>
      </c>
    </row>
    <row r="272" spans="58:64">
      <c r="BF272" s="820">
        <v>5132327000</v>
      </c>
      <c r="BG272" s="820" t="s">
        <v>3199</v>
      </c>
      <c r="BH272" s="821">
        <v>0</v>
      </c>
      <c r="BI272" s="821">
        <v>139444.74</v>
      </c>
      <c r="BJ272" s="821">
        <v>0</v>
      </c>
      <c r="BK272" s="821">
        <v>139444.74</v>
      </c>
      <c r="BL272" s="821">
        <v>139444.74</v>
      </c>
    </row>
    <row r="273" spans="58:64">
      <c r="BF273" s="820">
        <v>5132329000</v>
      </c>
      <c r="BG273" s="820" t="s">
        <v>3200</v>
      </c>
      <c r="BH273" s="821">
        <v>0</v>
      </c>
      <c r="BI273" s="821">
        <v>17590</v>
      </c>
      <c r="BJ273" s="821">
        <v>0</v>
      </c>
      <c r="BK273" s="821">
        <v>17590</v>
      </c>
      <c r="BL273" s="821">
        <v>17590</v>
      </c>
    </row>
    <row r="274" spans="58:64">
      <c r="BF274" s="820">
        <v>5133</v>
      </c>
      <c r="BG274" s="820"/>
      <c r="BH274" s="821">
        <v>0</v>
      </c>
      <c r="BI274" s="821">
        <v>547793.37</v>
      </c>
      <c r="BJ274" s="821">
        <v>37058.449999999997</v>
      </c>
      <c r="BK274" s="821">
        <v>510734.92</v>
      </c>
      <c r="BL274" s="821">
        <v>510734.92</v>
      </c>
    </row>
    <row r="275" spans="58:64">
      <c r="BF275" s="820">
        <v>5133331000</v>
      </c>
      <c r="BG275" s="820" t="s">
        <v>3327</v>
      </c>
      <c r="BH275" s="821">
        <v>0</v>
      </c>
      <c r="BI275" s="821">
        <v>891.46</v>
      </c>
      <c r="BJ275" s="821">
        <v>0</v>
      </c>
      <c r="BK275" s="821">
        <v>891.46</v>
      </c>
      <c r="BL275" s="821">
        <v>891.46</v>
      </c>
    </row>
    <row r="276" spans="58:64">
      <c r="BF276" s="820">
        <v>5133334000</v>
      </c>
      <c r="BG276" s="820" t="s">
        <v>3328</v>
      </c>
      <c r="BH276" s="821">
        <v>0</v>
      </c>
      <c r="BI276" s="821">
        <v>90124</v>
      </c>
      <c r="BJ276" s="821">
        <v>0</v>
      </c>
      <c r="BK276" s="821">
        <v>90124</v>
      </c>
      <c r="BL276" s="821">
        <v>90124</v>
      </c>
    </row>
    <row r="277" spans="58:64">
      <c r="BF277" s="820">
        <v>5133336000</v>
      </c>
      <c r="BG277" s="820" t="s">
        <v>3201</v>
      </c>
      <c r="BH277" s="821">
        <v>0</v>
      </c>
      <c r="BI277" s="821">
        <v>35217.410000000003</v>
      </c>
      <c r="BJ277" s="821">
        <v>0</v>
      </c>
      <c r="BK277" s="821">
        <v>35217.410000000003</v>
      </c>
      <c r="BL277" s="821">
        <v>35217.410000000003</v>
      </c>
    </row>
    <row r="278" spans="58:64">
      <c r="BF278" s="820">
        <v>5133338000</v>
      </c>
      <c r="BG278" s="820" t="s">
        <v>3057</v>
      </c>
      <c r="BH278" s="821">
        <v>0</v>
      </c>
      <c r="BI278" s="821">
        <v>370584.5</v>
      </c>
      <c r="BJ278" s="821">
        <v>37058.449999999997</v>
      </c>
      <c r="BK278" s="821">
        <v>333526.05</v>
      </c>
      <c r="BL278" s="821">
        <v>333526.05</v>
      </c>
    </row>
    <row r="279" spans="58:64">
      <c r="BF279" s="820">
        <v>5133339000</v>
      </c>
      <c r="BG279" s="820" t="s">
        <v>3087</v>
      </c>
      <c r="BH279" s="821">
        <v>0</v>
      </c>
      <c r="BI279" s="821">
        <v>50976</v>
      </c>
      <c r="BJ279" s="821">
        <v>0</v>
      </c>
      <c r="BK279" s="821">
        <v>50976</v>
      </c>
      <c r="BL279" s="821">
        <v>50976</v>
      </c>
    </row>
    <row r="280" spans="58:64">
      <c r="BF280" s="820">
        <v>5134</v>
      </c>
      <c r="BG280" s="820"/>
      <c r="BH280" s="821">
        <v>0</v>
      </c>
      <c r="BI280" s="821">
        <v>65499.38</v>
      </c>
      <c r="BJ280" s="821">
        <v>7890.15</v>
      </c>
      <c r="BK280" s="821">
        <v>57609.23</v>
      </c>
      <c r="BL280" s="821">
        <v>57609.23</v>
      </c>
    </row>
    <row r="281" spans="58:64">
      <c r="BF281" s="820">
        <v>5134341000</v>
      </c>
      <c r="BG281" s="820" t="s">
        <v>3058</v>
      </c>
      <c r="BH281" s="821">
        <v>0</v>
      </c>
      <c r="BI281" s="821">
        <v>723.21</v>
      </c>
      <c r="BJ281" s="821">
        <v>723.21</v>
      </c>
      <c r="BK281" s="821">
        <v>0</v>
      </c>
      <c r="BL281" s="821">
        <v>0</v>
      </c>
    </row>
    <row r="282" spans="58:64">
      <c r="BF282" s="820">
        <v>5134345000</v>
      </c>
      <c r="BG282" s="820" t="s">
        <v>3088</v>
      </c>
      <c r="BH282" s="821">
        <v>0</v>
      </c>
      <c r="BI282" s="821">
        <v>64776.17</v>
      </c>
      <c r="BJ282" s="821">
        <v>7166.94</v>
      </c>
      <c r="BK282" s="821">
        <v>57609.23</v>
      </c>
      <c r="BL282" s="821">
        <v>57609.23</v>
      </c>
    </row>
    <row r="283" spans="58:64">
      <c r="BF283" s="820">
        <v>5135</v>
      </c>
      <c r="BG283" s="820"/>
      <c r="BH283" s="821">
        <v>0</v>
      </c>
      <c r="BI283" s="821">
        <v>833465.81</v>
      </c>
      <c r="BJ283" s="821">
        <v>0</v>
      </c>
      <c r="BK283" s="821">
        <v>833465.81</v>
      </c>
      <c r="BL283" s="821">
        <v>833465.81</v>
      </c>
    </row>
    <row r="284" spans="58:64">
      <c r="BF284" s="820">
        <v>5135351000</v>
      </c>
      <c r="BG284" s="820" t="s">
        <v>3329</v>
      </c>
      <c r="BH284" s="821">
        <v>0</v>
      </c>
      <c r="BI284" s="821">
        <v>238564.03</v>
      </c>
      <c r="BJ284" s="821">
        <v>0</v>
      </c>
      <c r="BK284" s="821">
        <v>238564.03</v>
      </c>
      <c r="BL284" s="821">
        <v>238564.03</v>
      </c>
    </row>
    <row r="285" spans="58:64">
      <c r="BF285" s="820">
        <v>5135355000</v>
      </c>
      <c r="BG285" s="820" t="s">
        <v>3202</v>
      </c>
      <c r="BH285" s="821">
        <v>0</v>
      </c>
      <c r="BI285" s="821">
        <v>17527.48</v>
      </c>
      <c r="BJ285" s="821">
        <v>0</v>
      </c>
      <c r="BK285" s="821">
        <v>17527.48</v>
      </c>
      <c r="BL285" s="821">
        <v>17527.48</v>
      </c>
    </row>
    <row r="286" spans="58:64">
      <c r="BF286" s="820">
        <v>5135358000</v>
      </c>
      <c r="BG286" s="820" t="s">
        <v>3059</v>
      </c>
      <c r="BH286" s="821">
        <v>0</v>
      </c>
      <c r="BI286" s="821">
        <v>577374.30000000005</v>
      </c>
      <c r="BJ286" s="821">
        <v>0</v>
      </c>
      <c r="BK286" s="821">
        <v>577374.30000000005</v>
      </c>
      <c r="BL286" s="821">
        <v>577374.30000000005</v>
      </c>
    </row>
    <row r="287" spans="58:64">
      <c r="BF287" s="820">
        <v>5136</v>
      </c>
      <c r="BG287" s="820"/>
      <c r="BH287" s="821">
        <v>0</v>
      </c>
      <c r="BI287" s="821">
        <v>141263.18</v>
      </c>
      <c r="BJ287" s="821">
        <v>0</v>
      </c>
      <c r="BK287" s="821">
        <v>141263.18</v>
      </c>
      <c r="BL287" s="821">
        <v>141263.18</v>
      </c>
    </row>
    <row r="288" spans="58:64">
      <c r="BF288" s="820">
        <v>5136361100</v>
      </c>
      <c r="BG288" s="820" t="s">
        <v>3203</v>
      </c>
      <c r="BH288" s="821">
        <v>0</v>
      </c>
      <c r="BI288" s="821">
        <v>24951.599999999999</v>
      </c>
      <c r="BJ288" s="821">
        <v>0</v>
      </c>
      <c r="BK288" s="821">
        <v>24951.599999999999</v>
      </c>
      <c r="BL288" s="821">
        <v>24951.599999999999</v>
      </c>
    </row>
    <row r="289" spans="58:64">
      <c r="BF289" s="820">
        <v>5136361200</v>
      </c>
      <c r="BG289" s="820" t="s">
        <v>3330</v>
      </c>
      <c r="BH289" s="821">
        <v>0</v>
      </c>
      <c r="BI289" s="821">
        <v>116211.58</v>
      </c>
      <c r="BJ289" s="821">
        <v>0</v>
      </c>
      <c r="BK289" s="821">
        <v>116211.58</v>
      </c>
      <c r="BL289" s="821">
        <v>116211.58</v>
      </c>
    </row>
    <row r="290" spans="58:64">
      <c r="BF290" s="820">
        <v>5136364000</v>
      </c>
      <c r="BG290" s="820" t="s">
        <v>3204</v>
      </c>
      <c r="BH290" s="821">
        <v>0</v>
      </c>
      <c r="BI290" s="821">
        <v>100</v>
      </c>
      <c r="BJ290" s="821">
        <v>0</v>
      </c>
      <c r="BK290" s="821">
        <v>100</v>
      </c>
      <c r="BL290" s="821">
        <v>100</v>
      </c>
    </row>
    <row r="291" spans="58:64">
      <c r="BF291" s="820">
        <v>5137</v>
      </c>
      <c r="BG291" s="820"/>
      <c r="BH291" s="821">
        <v>0</v>
      </c>
      <c r="BI291" s="821">
        <v>60663.76</v>
      </c>
      <c r="BJ291" s="821">
        <v>2420</v>
      </c>
      <c r="BK291" s="821">
        <v>58243.76</v>
      </c>
      <c r="BL291" s="821">
        <v>58243.76</v>
      </c>
    </row>
    <row r="292" spans="58:64">
      <c r="BF292" s="820">
        <v>5137371000</v>
      </c>
      <c r="BG292" s="820" t="s">
        <v>3089</v>
      </c>
      <c r="BH292" s="821">
        <v>0</v>
      </c>
      <c r="BI292" s="821">
        <v>10956</v>
      </c>
      <c r="BJ292" s="821">
        <v>0</v>
      </c>
      <c r="BK292" s="821">
        <v>10956</v>
      </c>
      <c r="BL292" s="821">
        <v>10956</v>
      </c>
    </row>
    <row r="293" spans="58:64">
      <c r="BF293" s="820">
        <v>5137372000</v>
      </c>
      <c r="BG293" s="820" t="s">
        <v>3090</v>
      </c>
      <c r="BH293" s="821">
        <v>0</v>
      </c>
      <c r="BI293" s="821">
        <v>12603.5</v>
      </c>
      <c r="BJ293" s="821">
        <v>180</v>
      </c>
      <c r="BK293" s="821">
        <v>12423.5</v>
      </c>
      <c r="BL293" s="821">
        <v>12423.5</v>
      </c>
    </row>
    <row r="294" spans="58:64">
      <c r="BF294" s="820">
        <v>5137375000</v>
      </c>
      <c r="BG294" s="820" t="s">
        <v>3060</v>
      </c>
      <c r="BH294" s="821">
        <v>0</v>
      </c>
      <c r="BI294" s="821">
        <v>37104.26</v>
      </c>
      <c r="BJ294" s="821">
        <v>2240</v>
      </c>
      <c r="BK294" s="821">
        <v>34864.26</v>
      </c>
      <c r="BL294" s="821">
        <v>34864.26</v>
      </c>
    </row>
    <row r="295" spans="58:64">
      <c r="BF295" s="820">
        <v>5138</v>
      </c>
      <c r="BG295" s="820"/>
      <c r="BH295" s="821">
        <v>0</v>
      </c>
      <c r="BI295" s="821">
        <v>94085.35</v>
      </c>
      <c r="BJ295" s="821">
        <v>484</v>
      </c>
      <c r="BK295" s="821">
        <v>93601.35</v>
      </c>
      <c r="BL295" s="821">
        <v>93601.35</v>
      </c>
    </row>
    <row r="296" spans="58:64">
      <c r="BF296" s="820">
        <v>5138381000</v>
      </c>
      <c r="BG296" s="820" t="s">
        <v>3205</v>
      </c>
      <c r="BH296" s="821">
        <v>0</v>
      </c>
      <c r="BI296" s="821">
        <v>5783.2</v>
      </c>
      <c r="BJ296" s="821">
        <v>0</v>
      </c>
      <c r="BK296" s="821">
        <v>5783.2</v>
      </c>
      <c r="BL296" s="821">
        <v>5783.2</v>
      </c>
    </row>
    <row r="297" spans="58:64">
      <c r="BF297" s="820">
        <v>5138382000</v>
      </c>
      <c r="BG297" s="820" t="s">
        <v>3206</v>
      </c>
      <c r="BH297" s="821">
        <v>0</v>
      </c>
      <c r="BI297" s="821">
        <v>53717</v>
      </c>
      <c r="BJ297" s="821">
        <v>0</v>
      </c>
      <c r="BK297" s="821">
        <v>53717</v>
      </c>
      <c r="BL297" s="821">
        <v>53717</v>
      </c>
    </row>
    <row r="298" spans="58:64">
      <c r="BF298" s="820">
        <v>5138383000</v>
      </c>
      <c r="BG298" s="820" t="s">
        <v>3331</v>
      </c>
      <c r="BH298" s="821">
        <v>0</v>
      </c>
      <c r="BI298" s="821">
        <v>27750</v>
      </c>
      <c r="BJ298" s="821">
        <v>0</v>
      </c>
      <c r="BK298" s="821">
        <v>27750</v>
      </c>
      <c r="BL298" s="821">
        <v>27750</v>
      </c>
    </row>
    <row r="299" spans="58:64">
      <c r="BF299" s="820">
        <v>5138385000</v>
      </c>
      <c r="BG299" s="820" t="s">
        <v>3061</v>
      </c>
      <c r="BH299" s="821">
        <v>0</v>
      </c>
      <c r="BI299" s="821">
        <v>6835.15</v>
      </c>
      <c r="BJ299" s="821">
        <v>484</v>
      </c>
      <c r="BK299" s="821">
        <v>6351.15</v>
      </c>
      <c r="BL299" s="821">
        <v>6351.15</v>
      </c>
    </row>
    <row r="300" spans="58:64">
      <c r="BF300" s="820">
        <v>5139</v>
      </c>
      <c r="BG300" s="820"/>
      <c r="BH300" s="821">
        <v>0</v>
      </c>
      <c r="BI300" s="821">
        <v>517959.5</v>
      </c>
      <c r="BJ300" s="821">
        <v>31929.16</v>
      </c>
      <c r="BK300" s="821">
        <v>486030.34</v>
      </c>
      <c r="BL300" s="821">
        <v>486030.34</v>
      </c>
    </row>
    <row r="301" spans="58:64">
      <c r="BF301" s="820">
        <v>5139392000</v>
      </c>
      <c r="BG301" s="820" t="s">
        <v>3062</v>
      </c>
      <c r="BH301" s="821">
        <v>0</v>
      </c>
      <c r="BI301" s="821">
        <v>199013.98</v>
      </c>
      <c r="BJ301" s="821">
        <v>1189.03</v>
      </c>
      <c r="BK301" s="821">
        <v>197824.95</v>
      </c>
      <c r="BL301" s="821">
        <v>197824.95</v>
      </c>
    </row>
    <row r="302" spans="58:64">
      <c r="BF302" s="820">
        <v>5139396000</v>
      </c>
      <c r="BG302" s="820" t="s">
        <v>3091</v>
      </c>
      <c r="BH302" s="821">
        <v>0</v>
      </c>
      <c r="BI302" s="821">
        <v>1479.77</v>
      </c>
      <c r="BJ302" s="821">
        <v>0</v>
      </c>
      <c r="BK302" s="821">
        <v>1479.77</v>
      </c>
      <c r="BL302" s="821">
        <v>1479.77</v>
      </c>
    </row>
    <row r="303" spans="58:64">
      <c r="BF303" s="820">
        <v>5139398000</v>
      </c>
      <c r="BG303" s="820" t="s">
        <v>3063</v>
      </c>
      <c r="BH303" s="821">
        <v>0</v>
      </c>
      <c r="BI303" s="821">
        <v>291264.75</v>
      </c>
      <c r="BJ303" s="821">
        <v>30740.13</v>
      </c>
      <c r="BK303" s="821">
        <v>260524.62</v>
      </c>
      <c r="BL303" s="821">
        <v>260524.62</v>
      </c>
    </row>
    <row r="304" spans="58:64">
      <c r="BF304" s="820">
        <v>5139399000</v>
      </c>
      <c r="BG304" s="820" t="s">
        <v>3207</v>
      </c>
      <c r="BH304" s="821">
        <v>0</v>
      </c>
      <c r="BI304" s="821">
        <v>26201</v>
      </c>
      <c r="BJ304" s="821">
        <v>0</v>
      </c>
      <c r="BK304" s="821">
        <v>26201</v>
      </c>
      <c r="BL304" s="821">
        <v>26201</v>
      </c>
    </row>
    <row r="305" spans="58:64">
      <c r="BF305" s="820">
        <v>52</v>
      </c>
      <c r="BG305" s="820" t="s">
        <v>3332</v>
      </c>
      <c r="BH305" s="821">
        <v>0</v>
      </c>
      <c r="BI305" s="821">
        <v>96686.66</v>
      </c>
      <c r="BJ305" s="821">
        <v>1870</v>
      </c>
      <c r="BK305" s="821">
        <v>94816.66</v>
      </c>
      <c r="BL305" s="821">
        <v>94816.66</v>
      </c>
    </row>
    <row r="306" spans="58:64">
      <c r="BF306" s="820">
        <v>524</v>
      </c>
      <c r="BG306" s="820" t="s">
        <v>3333</v>
      </c>
      <c r="BH306" s="821">
        <v>0</v>
      </c>
      <c r="BI306" s="821">
        <v>96686.66</v>
      </c>
      <c r="BJ306" s="821">
        <v>1870</v>
      </c>
      <c r="BK306" s="821">
        <v>94816.66</v>
      </c>
      <c r="BL306" s="821">
        <v>94816.66</v>
      </c>
    </row>
    <row r="307" spans="58:64">
      <c r="BF307" s="820">
        <v>5241</v>
      </c>
      <c r="BG307" s="820"/>
      <c r="BH307" s="821">
        <v>0</v>
      </c>
      <c r="BI307" s="821">
        <v>47610.66</v>
      </c>
      <c r="BJ307" s="821">
        <v>1870</v>
      </c>
      <c r="BK307" s="821">
        <v>45740.66</v>
      </c>
      <c r="BL307" s="821">
        <v>45740.66</v>
      </c>
    </row>
    <row r="308" spans="58:64">
      <c r="BF308" s="820">
        <v>5241441000</v>
      </c>
      <c r="BG308" s="820" t="s">
        <v>3092</v>
      </c>
      <c r="BH308" s="821">
        <v>0</v>
      </c>
      <c r="BI308" s="821">
        <v>47610.66</v>
      </c>
      <c r="BJ308" s="821">
        <v>1870</v>
      </c>
      <c r="BK308" s="821">
        <v>45740.66</v>
      </c>
      <c r="BL308" s="821">
        <v>45740.66</v>
      </c>
    </row>
    <row r="309" spans="58:64">
      <c r="BF309" s="820">
        <v>5242</v>
      </c>
      <c r="BG309" s="820"/>
      <c r="BH309" s="821">
        <v>0</v>
      </c>
      <c r="BI309" s="821">
        <v>49076</v>
      </c>
      <c r="BJ309" s="821">
        <v>0</v>
      </c>
      <c r="BK309" s="821">
        <v>49076</v>
      </c>
      <c r="BL309" s="821">
        <v>49076</v>
      </c>
    </row>
    <row r="310" spans="58:64">
      <c r="BF310" s="820">
        <v>5242442000</v>
      </c>
      <c r="BG310" s="820" t="s">
        <v>3153</v>
      </c>
      <c r="BH310" s="821">
        <v>0</v>
      </c>
      <c r="BI310" s="821">
        <v>49076</v>
      </c>
      <c r="BJ310" s="821">
        <v>0</v>
      </c>
      <c r="BK310" s="821">
        <v>49076</v>
      </c>
      <c r="BL310" s="821">
        <v>49076</v>
      </c>
    </row>
    <row r="311" spans="58:64">
      <c r="BF311" s="820">
        <v>55</v>
      </c>
      <c r="BG311" s="820" t="s">
        <v>3334</v>
      </c>
      <c r="BH311" s="821">
        <v>0</v>
      </c>
      <c r="BI311" s="821">
        <v>2.0099999999999998</v>
      </c>
      <c r="BJ311" s="821">
        <v>0.91</v>
      </c>
      <c r="BK311" s="821">
        <v>1.1000000000000001</v>
      </c>
      <c r="BL311" s="821">
        <v>1.1000000000000001</v>
      </c>
    </row>
    <row r="312" spans="58:64">
      <c r="BF312" s="820">
        <v>559</v>
      </c>
      <c r="BG312" s="820"/>
      <c r="BH312" s="821">
        <v>0</v>
      </c>
      <c r="BI312" s="821">
        <v>2.0099999999999998</v>
      </c>
      <c r="BJ312" s="821">
        <v>0.91</v>
      </c>
      <c r="BK312" s="821">
        <v>1.1000000000000001</v>
      </c>
      <c r="BL312" s="821">
        <v>1.1000000000000001</v>
      </c>
    </row>
    <row r="313" spans="58:64">
      <c r="BF313" s="820">
        <v>5599</v>
      </c>
      <c r="BG313" s="820"/>
      <c r="BH313" s="821">
        <v>0</v>
      </c>
      <c r="BI313" s="821">
        <v>2.0099999999999998</v>
      </c>
      <c r="BJ313" s="821">
        <v>0.91</v>
      </c>
      <c r="BK313" s="821">
        <v>1.1000000000000001</v>
      </c>
      <c r="BL313" s="821">
        <v>1.1000000000000001</v>
      </c>
    </row>
    <row r="314" spans="58:64">
      <c r="BF314" s="820">
        <v>5599000006</v>
      </c>
      <c r="BG314" s="820" t="s">
        <v>3180</v>
      </c>
      <c r="BH314" s="821">
        <v>0</v>
      </c>
      <c r="BI314" s="821">
        <v>2.0099999999999998</v>
      </c>
      <c r="BJ314" s="821">
        <v>0.91</v>
      </c>
      <c r="BK314" s="821">
        <v>1.1000000000000001</v>
      </c>
      <c r="BL314" s="821">
        <v>1.1000000000000001</v>
      </c>
    </row>
  </sheetData>
  <mergeCells count="6">
    <mergeCell ref="BF1:BL1"/>
    <mergeCell ref="A1:G1"/>
    <mergeCell ref="I1:O1"/>
    <mergeCell ref="S1:Y1"/>
    <mergeCell ref="AA1:AG1"/>
    <mergeCell ref="AI1:AO1"/>
  </mergeCells>
  <dataValidations count="7">
    <dataValidation allowBlank="1" showInputMessage="1" showErrorMessage="1" prompt="Es la diferencia entre el cargo y el abono." sqref="G2 O2 Y2 AG2 AO2"/>
    <dataValidation allowBlank="1" showInputMessage="1" showErrorMessage="1" prompt="Saldo final del mes." sqref="F2 N2 X2 AF2 AN2"/>
    <dataValidation allowBlank="1" showInputMessage="1" showErrorMessage="1" prompt="Abonos del mes." sqref="E2 M2 W2 AE2 AM2"/>
    <dataValidation allowBlank="1" showInputMessage="1" showErrorMessage="1" prompt="Cargos del mes." sqref="D2 L2 V2 AD2 AL2"/>
    <dataValidation allowBlank="1" showInputMessage="1" showErrorMessage="1" prompt="Saldo inicial del mes." sqref="C2 K2 U2 AC2 AK2"/>
    <dataValidation allowBlank="1" showInputMessage="1" showErrorMessage="1" prompt="Corresponde al nombre o descripción de la cuenta de acuerdo al Plan de Cuentas emitido por el CONAC." sqref="B2 J2 T2 AB2 AJ2"/>
    <dataValidation allowBlank="1" showInputMessage="1" showErrorMessage="1" prompt="Corresponde al número de la cuenta de acuerdo al Plan de Cuentas emitido por el CONAC (DOF 22/11/2010)." sqref="A2 I2 S2 AA2 AI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13</vt:i4>
      </vt:variant>
    </vt:vector>
  </HeadingPairs>
  <TitlesOfParts>
    <vt:vector size="40" baseType="lpstr">
      <vt:lpstr>EA</vt:lpstr>
      <vt:lpstr>ESF</vt:lpstr>
      <vt:lpstr>ECSF</vt:lpstr>
      <vt:lpstr>PT_ESF_ECSF</vt:lpstr>
      <vt:lpstr>EAA</vt:lpstr>
      <vt:lpstr>EADP</vt:lpstr>
      <vt:lpstr>EVHP</vt:lpstr>
      <vt:lpstr>EFE</vt:lpstr>
      <vt:lpstr>PC</vt:lpstr>
      <vt:lpstr>NOTAS</vt:lpstr>
      <vt:lpstr>EAI</vt:lpstr>
      <vt:lpstr>CAdmon</vt:lpstr>
      <vt:lpstr>CTG</vt:lpstr>
      <vt:lpstr>COG</vt:lpstr>
      <vt:lpstr>CFG</vt:lpstr>
      <vt:lpstr>EN</vt:lpstr>
      <vt:lpstr>ID</vt:lpstr>
      <vt:lpstr>IPF</vt:lpstr>
      <vt:lpstr>CProg</vt:lpstr>
      <vt:lpstr>PyPI</vt:lpstr>
      <vt:lpstr>IR</vt:lpstr>
      <vt:lpstr>Rel Cta Banc</vt:lpstr>
      <vt:lpstr>Esq Bur</vt:lpstr>
      <vt:lpstr>RBM</vt:lpstr>
      <vt:lpstr>RBI</vt:lpstr>
      <vt:lpstr>AYSUB</vt:lpstr>
      <vt:lpstr>BC</vt:lpstr>
      <vt:lpstr>EA!Área_de_impresión</vt:lpstr>
      <vt:lpstr>EAA!Área_de_impresión</vt:lpstr>
      <vt:lpstr>EADP!Área_de_impresión</vt:lpstr>
      <vt:lpstr>ECSF!Área_de_impresión</vt:lpstr>
      <vt:lpstr>EFE!Área_de_impresión</vt:lpstr>
      <vt:lpstr>EN!Área_de_impresión</vt:lpstr>
      <vt:lpstr>ESF!Área_de_impresión</vt:lpstr>
      <vt:lpstr>EVHP!Área_de_impresión</vt:lpstr>
      <vt:lpstr>ID!Área_de_impresión</vt:lpstr>
      <vt:lpstr>IPF!Área_de_impresión</vt:lpstr>
      <vt:lpstr>NOTAS!Área_de_impresión</vt:lpstr>
      <vt:lpstr>RBM!Área_de_impresión</vt:lpstr>
      <vt:lpstr>NOTAS!OLE_LINK1</vt:lpstr>
    </vt:vector>
  </TitlesOfParts>
  <Company>Secretaria de Hacienda y Credito Publico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RH_Karla</cp:lastModifiedBy>
  <cp:lastPrinted>2018-05-07T18:28:06Z</cp:lastPrinted>
  <dcterms:created xsi:type="dcterms:W3CDTF">2014-01-27T16:27:43Z</dcterms:created>
  <dcterms:modified xsi:type="dcterms:W3CDTF">2018-05-07T18:59:31Z</dcterms:modified>
</cp:coreProperties>
</file>